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
    </mc:Choice>
  </mc:AlternateContent>
  <xr:revisionPtr revIDLastSave="0" documentId="13_ncr:1_{B6C336A9-444D-4967-AE0E-A39432AB2C91}" xr6:coauthVersionLast="47" xr6:coauthVersionMax="47" xr10:uidLastSave="{00000000-0000-0000-0000-000000000000}"/>
  <bookViews>
    <workbookView xWindow="14295" yWindow="0" windowWidth="14610" windowHeight="17385" firstSheet="1"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22" l="1"/>
  <c r="I71" i="18"/>
  <c r="W57" i="22"/>
  <c r="V48" i="22"/>
  <c r="O42" i="22"/>
  <c r="V42" i="22"/>
  <c r="W28" i="22"/>
  <c r="I23" i="20"/>
  <c r="I113" i="19"/>
  <c r="I98" i="19"/>
  <c r="I91" i="19"/>
  <c r="I85" i="19"/>
  <c r="I12" i="19"/>
  <c r="I133" i="18"/>
  <c r="I123" i="18"/>
  <c r="A4" i="20" l="1"/>
  <c r="A2" i="20"/>
  <c r="A4" i="19"/>
  <c r="H97" i="19" l="1"/>
  <c r="I97" i="19"/>
  <c r="H90" i="19"/>
  <c r="H85" i="18"/>
  <c r="H92" i="18"/>
  <c r="I85" i="18"/>
  <c r="X7" i="22"/>
  <c r="Z7" i="22" s="1"/>
  <c r="U10" i="22"/>
  <c r="U30" i="22" s="1"/>
  <c r="U36" i="22" s="1"/>
  <c r="U39" i="22" s="1"/>
  <c r="U59" i="22" s="1"/>
  <c r="X37" i="22"/>
  <c r="X41" i="22"/>
  <c r="X42" i="22"/>
  <c r="X43" i="22"/>
  <c r="X44" i="22"/>
  <c r="X45" i="22"/>
  <c r="X46" i="22"/>
  <c r="X47" i="22"/>
  <c r="X48" i="22"/>
  <c r="X49" i="22"/>
  <c r="X50" i="22"/>
  <c r="X51" i="22"/>
  <c r="X52" i="22"/>
  <c r="X53" i="22"/>
  <c r="X54" i="22"/>
  <c r="X55" i="22"/>
  <c r="X56" i="22"/>
  <c r="X57" i="22"/>
  <c r="X58" i="22"/>
  <c r="X40" i="22"/>
  <c r="X14"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H108" i="19" l="1"/>
  <c r="H109" i="19" s="1"/>
  <c r="X10" i="22"/>
  <c r="X30" i="22" s="1"/>
  <c r="X32" i="22"/>
  <c r="X33" i="22" s="1"/>
  <c r="X34" i="22"/>
  <c r="X61" i="22"/>
  <c r="X62" i="22" s="1"/>
  <c r="X63" i="22"/>
  <c r="I90" i="19"/>
  <c r="I89" i="19" s="1"/>
  <c r="I108" i="19" l="1"/>
  <c r="I109" i="19" s="1"/>
  <c r="I112" i="19" s="1"/>
  <c r="H89" i="19"/>
  <c r="Z54" i="22"/>
  <c r="Z25"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V10" i="22"/>
  <c r="V30" i="22" s="1"/>
  <c r="V36" i="22" s="1"/>
  <c r="V39" i="22" s="1"/>
  <c r="V59" i="22" s="1"/>
  <c r="W30" i="22"/>
  <c r="W36" i="22" s="1"/>
  <c r="W39" i="22" s="1"/>
  <c r="W59" i="22" s="1"/>
  <c r="Y30" i="22"/>
  <c r="Y36" i="22" s="1"/>
  <c r="Y39" i="22" s="1"/>
  <c r="Y59" i="22" s="1"/>
  <c r="H10" i="22"/>
  <c r="H30" i="22" s="1"/>
  <c r="H36" i="22" s="1"/>
  <c r="H39" i="22" s="1"/>
  <c r="H59" i="22" s="1"/>
  <c r="I48" i="21"/>
  <c r="H48" i="21"/>
  <c r="L39" i="22" l="1"/>
  <c r="L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X36" i="22" l="1"/>
  <c r="X39" i="22" s="1"/>
  <c r="X59" i="22" s="1"/>
  <c r="I24" i="20"/>
  <c r="I27" i="20" s="1"/>
  <c r="I55" i="20"/>
  <c r="H24" i="20"/>
  <c r="H27" i="20" s="1"/>
  <c r="H55" i="20"/>
  <c r="I42" i="20"/>
  <c r="I36" i="21"/>
  <c r="H42" i="20"/>
  <c r="H36" i="2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Z36" i="22" l="1"/>
  <c r="Z39" i="22" s="1"/>
  <c r="Z59" i="22"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<sst xmlns="http://schemas.openxmlformats.org/spreadsheetml/2006/main" count="527" uniqueCount="467">
  <si>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</si>
  <si>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</si>
  <si>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</si>
  <si>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</si>
  <si>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</si>
  <si>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</si>
  <si>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</si>
  <si>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</si>
  <si>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</si>
  <si>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</si>
  <si>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</si>
  <si>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</si>
  <si>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</si>
  <si>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</si>
  <si>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</si>
  <si>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</si>
  <si>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</si>
  <si>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</si>
  <si>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</si>
  <si>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</si>
  <si>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</si>
  <si>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</si>
  <si>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</si>
  <si>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</si>
  <si>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</si>
  <si>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</si>
  <si>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</si>
  <si>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</si>
  <si>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</si>
  <si>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</si>
  <si>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</si>
  <si>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</si>
  <si>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</si>
  <si>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</si>
  <si>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</si>
  <si>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</si>
  <si>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</si>
  <si>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</si>
  <si>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</si>
  <si>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</si>
  <si>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</si>
  <si>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</si>
  <si>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</si>
  <si>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</si>
  <si>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</si>
  <si>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</si>
  <si>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</si>
  <si>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</si>
  <si>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</si>
  <si>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</si>
  <si>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</si>
  <si>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</si>
  <si>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</si>
  <si>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</si>
  <si>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</si>
  <si>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</si>
  <si>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</si>
  <si>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</si>
  <si>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</si>
  <si>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</si>
  <si>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</si>
  <si>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</si>
  <si>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</si>
  <si>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</si>
  <si>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</si>
  <si>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</si>
  <si>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</si>
  <si>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</si>
  <si>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</si>
  <si>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</si>
  <si>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</si>
  <si>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</si>
  <si>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</si>
  <si>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</si>
  <si>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</si>
  <si>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</si>
  <si>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</si>
  <si>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</si>
  <si>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</si>
  <si>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</si>
  <si>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</si>
  <si>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</si>
  <si>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</si>
  <si>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</si>
  <si>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</si>
  <si>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</si>
  <si>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</si>
  <si>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</si>
  <si>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</si>
  <si>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</si>
  <si>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</si>
  <si>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</si>
  <si>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</si>
  <si>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</si>
  <si>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</si>
  <si>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</si>
  <si>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</si>
  <si>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</si>
  <si>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</si>
  <si>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</si>
  <si>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</si>
  <si>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</si>
  <si>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</si>
  <si>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</si>
  <si>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</si>
  <si>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</si>
  <si>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</si>
  <si>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</si>
  <si>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</si>
  <si>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</si>
  <si>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</si>
  <si>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</si>
  <si>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</si>
  <si>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</si>
  <si>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</si>
  <si>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</si>
  <si>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</si>
  <si>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</si>
  <si>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</si>
  <si>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</si>
  <si>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</si>
  <si>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</si>
  <si>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</si>
  <si>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</si>
  <si>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</si>
  <si>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</si>
  <si>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</si>
  <si>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</si>
  <si>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</si>
  <si>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</si>
  <si>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</si>
  <si>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</si>
  <si>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</si>
  <si>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</si>
  <si>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</si>
  <si>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</si>
  <si>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</si>
  <si>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</si>
  <si>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</si>
  <si>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</si>
  <si>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</si>
  <si>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</si>
  <si>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</si>
  <si>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</si>
  <si>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</si>
  <si>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</si>
  <si>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</si>
  <si>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</si>
  <si>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</si>
  <si>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</si>
  <si>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</si>
  <si>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</si>
  <si>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</si>
  <si>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</si>
  <si>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</si>
  <si>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</si>
  <si>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</si>
  <si>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</si>
  <si>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</si>
  <si>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</si>
  <si>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</si>
  <si>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</si>
  <si>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</si>
  <si>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</si>
  <si>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</si>
  <si>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</si>
  <si>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</si>
  <si>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</si>
  <si>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</si>
  <si>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</si>
  <si>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</si>
  <si>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</si>
  <si>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</si>
  <si>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</si>
  <si>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</si>
  <si>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</si>
  <si>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</si>
  <si>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</si>
  <si>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</si>
  <si>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</si>
  <si>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</si>
  <si>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</si>
  <si>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</si>
  <si>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</si>
  <si>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</si>
  <si>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</si>
  <si>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</si>
  <si>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</si>
  <si>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</si>
  <si>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</si>
  <si>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</si>
  <si>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</si>
  <si>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</si>
  <si>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</si>
  <si>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</si>
  <si>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</si>
  <si>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</si>
  <si>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</si>
  <si>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</si>
  <si>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</si>
  <si>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</si>
  <si>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</si>
  <si>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</si>
  <si>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</si>
  <si>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</si>
  <si>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</si>
  <si>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</si>
  <si>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</si>
  <si>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</si>
  <si>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</si>
  <si>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</si>
  <si>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</si>
  <si>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</si>
  <si>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</si>
  <si>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</si>
  <si>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</si>
  <si>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</si>
  <si>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</si>
  <si>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</si>
  <si>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</si>
  <si>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</si>
  <si>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</si>
  <si>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</si>
  <si>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</si>
  <si>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</si>
  <si>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</si>
  <si>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</si>
  <si>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</si>
  <si>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</si>
  <si>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</si>
  <si>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</si>
  <si>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</si>
  <si>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</si>
  <si>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</si>
  <si>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</si>
  <si>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</si>
  <si>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</si>
  <si>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</si>
  <si>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</si>
  <si>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</si>
  <si>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</si>
  <si>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</si>
  <si>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</si>
  <si>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</si>
  <si>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</si>
  <si>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</si>
  <si>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</si>
  <si>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</si>
  <si>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</si>
  <si>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</si>
  <si>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</si>
  <si>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</si>
  <si>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</si>
  <si>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</si>
  <si>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</si>
  <si>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</si>
  <si>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</si>
  <si>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</si>
  <si>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</si>
  <si>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</si>
  <si>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</si>
  <si>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</si>
  <si>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</si>
  <si>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</si>
  <si>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</si>
  <si>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</si>
  <si>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</si>
  <si>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</si>
  <si>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</si>
  <si>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</si>
  <si>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</si>
  <si>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</si>
  <si>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</si>
  <si>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</si>
  <si>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</si>
  <si>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</si>
  <si>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</si>
  <si>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</si>
  <si>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</si>
  <si>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</si>
  <si>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</si>
  <si>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</si>
  <si>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</si>
  <si>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</si>
  <si>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</si>
  <si>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</si>
  <si>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</si>
  <si>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</si>
  <si>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</si>
  <si>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</si>
  <si>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</si>
  <si>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</si>
  <si>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</si>
  <si>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</si>
  <si>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</si>
  <si>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</si>
  <si>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</si>
  <si>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</si>
  <si>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</si>
  <si>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</si>
  <si>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</si>
  <si>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</si>
  <si>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</si>
  <si>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</si>
  <si>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</si>
  <si>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</si>
  <si>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</si>
  <si>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</si>
  <si>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</si>
  <si>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</si>
  <si>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</si>
  <si>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</si>
  <si>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</si>
  <si>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</si>
  <si>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</si>
  <si>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</si>
  <si>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</si>
  <si>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</si>
  <si>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</si>
  <si>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</si>
  <si>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</si>
  <si>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</si>
  <si>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</si>
  <si>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</si>
  <si>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</si>
  <si>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</si>
  <si>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</si>
  <si>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</si>
  <si>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</si>
  <si>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</si>
  <si>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</si>
  <si>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</si>
  <si>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</si>
  <si>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</si>
  <si>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</si>
  <si>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</si>
  <si>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</si>
  <si>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</si>
  <si>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</si>
  <si>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</si>
  <si>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</si>
  <si>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</si>
  <si>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</si>
  <si>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</si>
  <si>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</si>
  <si>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</si>
  <si>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</si>
  <si>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</si>
  <si>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</si>
  <si>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</si>
  <si>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</si>
  <si>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</si>
  <si>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</si>
  <si>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</si>
  <si>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</si>
  <si>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</si>
  <si>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</si>
  <si>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</si>
  <si>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</si>
  <si>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</si>
  <si>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</si>
  <si>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</si>
  <si>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</si>
  <si>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</si>
  <si>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</si>
  <si>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</si>
  <si>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</si>
  <si>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</si>
  <si>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</si>
  <si>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</si>
  <si>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</si>
  <si>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</si>
  <si>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</si>
  <si>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</si>
  <si>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</si>
  <si>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</si>
  <si>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</si>
  <si>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</si>
  <si>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</si>
  <si>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</si>
  <si>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</si>
  <si>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</si>
  <si>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</si>
  <si>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</si>
  <si>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</si>
  <si>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</si>
  <si>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</si>
  <si>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</si>
  <si>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</si>
  <si>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</si>
  <si>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</si>
  <si>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</si>
  <si>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</si>
  <si>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</si>
  <si>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</si>
  <si>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</si>
  <si>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</si>
  <si>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</si>
  <si>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</si>
  <si>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</si>
  <si>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</si>
  <si>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</si>
  <si>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</si>
  <si>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</si>
  <si>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</si>
  <si>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</si>
  <si>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</si>
  <si>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</si>
  <si>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</si>
  <si>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</si>
  <si>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</si>
  <si>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</si>
  <si>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</si>
  <si>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</si>
  <si>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</si>
  <si>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</si>
  <si>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</si>
  <si>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</si>
  <si>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</si>
  <si>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</si>
  <si>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</si>
  <si>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</si>
  <si>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</si>
  <si>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</si>
  <si>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</si>
  <si>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</si>
  <si>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</si>
  <si>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</si>
  <si>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</si>
  <si>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</si>
  <si>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</si>
  <si>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</si>
  <si>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</si>
  <si>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</si>
  <si>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</si>
  <si>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</si>
  <si>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</si>
  <si>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</si>
  <si>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</si>
  <si>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</si>
  <si>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</si>
  <si>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</si>
  <si>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</si>
  <si>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</si>
  <si>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</si>
  <si>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</si>
  <si>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</si>
  <si>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03750272</t>
  </si>
  <si>
    <t>080000959</t>
  </si>
  <si>
    <t>79766124714</t>
  </si>
  <si>
    <t>74780000W0UQ8MF2FU71</t>
  </si>
  <si>
    <t>1461</t>
  </si>
  <si>
    <t>Institut IGH d.d.</t>
  </si>
  <si>
    <t>ZAGREB</t>
  </si>
  <si>
    <t>Janka Rakuše 1</t>
  </si>
  <si>
    <t>igh@igh.hr</t>
  </si>
  <si>
    <t>http:/www.igh.hr</t>
  </si>
  <si>
    <t>01/6125-411</t>
  </si>
  <si>
    <t>Senka Žaja</t>
  </si>
  <si>
    <t>senka.zaja@igh.hr</t>
  </si>
  <si>
    <t>dr.sc.Paško Anić-Antić</t>
  </si>
  <si>
    <t>RUSSELL BEDFORD CROATIA d.o.o.</t>
  </si>
  <si>
    <t>Obveznik: INSTITUT IGH d.d.</t>
  </si>
  <si>
    <t>stanje na dan 31.12.2025</t>
  </si>
  <si>
    <t>u razdoblju 01.01.2025 do 31.12.2025</t>
  </si>
  <si>
    <t>HR</t>
  </si>
  <si>
    <t xml:space="preserve">"BILJEŠKE UZ FINANCIJSKE IZVJEŠTAJE - TFI
(koji se sastavljaju za tromjesečna razdoblja)
Naziv izdavatelja:   INSTITUT IGH, d.d.
OIB:  79766124714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31.12.2025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eliminirane obzirom je izvještaj konsolidirani.
Rezervacije po sudskim sporovima na dan 31.12.2025. iznose 202 tis eur što je 43 tis eur manje u odnosu na prethodnu godinu. 
Prihodi od prodaje usluga od povezanih strana na dan 31.12.2025. nisu značajni.
Troškovi zaposlenika u tekućem periodu su iznosili 9,9 mln eur i 900 tis eur su manji u odnosu na proteklu godinu isto razdoblje.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Ostali prihodi iznose 3,9 mln eur od čega je 2,1 mln eur otpis obveze u društvu Incro d.o.o. po primljenim pozajmicama od društva Forum centar d.o.o. koje je brisano iz sudskog registra u lipnju 2025. godine.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312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Oba društva su brisana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koji su nastupili nakon datuma bilance.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</si>
</sst>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5\ZAVR&#352;NI%202025\KONSOLIDACIJA%202025\FI-IGH-2025%20Revidirano-Konsolidirano_Fin.xlsx" TargetMode="External"/><Relationship Id="rId1" Type="http://schemas.openxmlformats.org/officeDocument/2006/relationships/externalLinkPath" Target="file:///C:\Users\szaja\Documents\2025\ZAVR&#352;NI%202025\KONSOLIDACIJA%202025\FI-IGH-2025%20Revidirano-Konsolidirano_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Bilješke"/>
      <sheetName val="PK"/>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30" sqref="C30"/>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v>45658</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322</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447</v>
      </c>
      <c r="D10" s="133"/>
      <c r="E10" s="29"/>
      <c r="F10" s="134" t="s">
        <v>323</v>
      </c>
      <c r="G10" s="135"/>
      <c r="H10" s="136" t="s">
        <v>465</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448</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449</v>
      </c>
      <c r="D14" s="133"/>
      <c r="E14" s="138"/>
      <c r="F14" s="139"/>
      <c r="G14" s="42" t="s">
        <v>324</v>
      </c>
      <c r="H14" s="132" t="s">
        <v>450</v>
      </c>
      <c r="I14" s="133"/>
      <c r="J14" s="40"/>
    </row>
    <row r="15" spans="1:10" ht="14.45" customHeight="1" x14ac:dyDescent="0.2">
      <c r="A15" s="29"/>
      <c r="B15" s="30"/>
      <c r="C15" s="28"/>
      <c r="D15" s="28"/>
      <c r="E15" s="100"/>
      <c r="F15" s="100"/>
      <c r="G15" s="100"/>
      <c r="H15" s="100"/>
      <c r="I15" s="28"/>
      <c r="J15" s="14"/>
    </row>
    <row r="16" spans="1:10" ht="13.15" customHeight="1" x14ac:dyDescent="0.2">
      <c r="A16" s="101" t="s">
        <v>325</v>
      </c>
      <c r="B16" s="141"/>
      <c r="C16" s="132" t="s">
        <v>451</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452</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36">
        <v>10000</v>
      </c>
      <c r="D20" s="137"/>
      <c r="E20" s="100"/>
      <c r="F20" s="100"/>
      <c r="G20" s="145" t="s">
        <v>453</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454</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48" t="s">
        <v>455</v>
      </c>
      <c r="D24" s="149"/>
      <c r="E24" s="149"/>
      <c r="F24" s="149"/>
      <c r="G24" s="149"/>
      <c r="H24" s="149"/>
      <c r="I24" s="149"/>
      <c r="J24" s="150"/>
    </row>
    <row r="25" spans="1:10" ht="14.25" x14ac:dyDescent="0.2">
      <c r="A25" s="12"/>
      <c r="B25" s="28"/>
      <c r="C25" s="41"/>
      <c r="D25" s="28"/>
      <c r="E25" s="100"/>
      <c r="F25" s="100"/>
      <c r="G25" s="100"/>
      <c r="H25" s="100"/>
      <c r="I25" s="28"/>
      <c r="J25" s="14"/>
    </row>
    <row r="26" spans="1:10" ht="14.25" x14ac:dyDescent="0.2">
      <c r="A26" s="130" t="s">
        <v>306</v>
      </c>
      <c r="B26" s="131"/>
      <c r="C26" s="148" t="s">
        <v>456</v>
      </c>
      <c r="D26" s="149"/>
      <c r="E26" s="149"/>
      <c r="F26" s="149"/>
      <c r="G26" s="149"/>
      <c r="H26" s="149"/>
      <c r="I26" s="149"/>
      <c r="J26" s="150"/>
    </row>
    <row r="27" spans="1:10" ht="13.9" customHeight="1" x14ac:dyDescent="0.2">
      <c r="A27" s="12"/>
      <c r="B27" s="28"/>
      <c r="C27" s="41"/>
      <c r="D27" s="28"/>
      <c r="E27" s="100"/>
      <c r="F27" s="100"/>
      <c r="G27" s="100"/>
      <c r="H27" s="100"/>
      <c r="I27" s="28"/>
      <c r="J27" s="14"/>
    </row>
    <row r="28" spans="1:10" ht="22.9" customHeight="1" x14ac:dyDescent="0.2">
      <c r="A28" s="101" t="s">
        <v>316</v>
      </c>
      <c r="B28" s="131"/>
      <c r="C28" s="24">
        <v>299</v>
      </c>
      <c r="D28" s="15"/>
      <c r="E28" s="108"/>
      <c r="F28" s="108"/>
      <c r="G28" s="108"/>
      <c r="H28" s="108"/>
      <c r="I28" s="151"/>
      <c r="J28" s="152"/>
    </row>
    <row r="29" spans="1:10" ht="14.25" x14ac:dyDescent="0.2">
      <c r="A29" s="12"/>
      <c r="B29" s="28"/>
      <c r="C29" s="28"/>
      <c r="D29" s="28"/>
      <c r="E29" s="100"/>
      <c r="F29" s="100"/>
      <c r="G29" s="100"/>
      <c r="H29" s="100"/>
      <c r="I29" s="28"/>
      <c r="J29" s="14"/>
    </row>
    <row r="30" spans="1:10" ht="15" x14ac:dyDescent="0.2">
      <c r="A30" s="130" t="s">
        <v>307</v>
      </c>
      <c r="B30" s="131"/>
      <c r="C30" s="54" t="s">
        <v>328</v>
      </c>
      <c r="D30" s="153" t="s">
        <v>326</v>
      </c>
      <c r="E30" s="112"/>
      <c r="F30" s="112"/>
      <c r="G30" s="112"/>
      <c r="H30" s="48" t="s">
        <v>327</v>
      </c>
      <c r="I30" s="49" t="s">
        <v>328</v>
      </c>
      <c r="J30" s="50"/>
    </row>
    <row r="31" spans="1:10" x14ac:dyDescent="0.2">
      <c r="A31" s="130"/>
      <c r="B31" s="131"/>
      <c r="C31" s="16"/>
      <c r="D31" s="39"/>
      <c r="E31" s="139"/>
      <c r="F31" s="139"/>
      <c r="G31" s="139"/>
      <c r="H31" s="139"/>
      <c r="I31" s="154"/>
      <c r="J31" s="155"/>
    </row>
    <row r="32" spans="1:10" x14ac:dyDescent="0.2">
      <c r="A32" s="130" t="s">
        <v>317</v>
      </c>
      <c r="B32" s="131"/>
      <c r="C32" s="24" t="s">
        <v>331</v>
      </c>
      <c r="D32" s="153" t="s">
        <v>329</v>
      </c>
      <c r="E32" s="112"/>
      <c r="F32" s="112"/>
      <c r="G32" s="112"/>
      <c r="H32" s="51" t="s">
        <v>330</v>
      </c>
      <c r="I32" s="52" t="s">
        <v>331</v>
      </c>
      <c r="J32" s="53"/>
    </row>
    <row r="33" spans="1:10" ht="14.25" x14ac:dyDescent="0.2">
      <c r="A33" s="12"/>
      <c r="B33" s="28"/>
      <c r="C33" s="28"/>
      <c r="D33" s="28"/>
      <c r="E33" s="100"/>
      <c r="F33" s="100"/>
      <c r="G33" s="100"/>
      <c r="H33" s="100"/>
      <c r="I33" s="28"/>
      <c r="J33" s="14"/>
    </row>
    <row r="34" spans="1:10" s="91" customFormat="1" x14ac:dyDescent="0.2">
      <c r="A34" s="156" t="s">
        <v>318</v>
      </c>
      <c r="B34" s="157"/>
      <c r="C34" s="157"/>
      <c r="D34" s="157"/>
      <c r="E34" s="157" t="s">
        <v>308</v>
      </c>
      <c r="F34" s="157"/>
      <c r="G34" s="157"/>
      <c r="H34" s="157"/>
      <c r="I34" s="157"/>
      <c r="J34" s="90" t="s">
        <v>309</v>
      </c>
    </row>
    <row r="35" spans="1:10" s="91" customFormat="1" ht="14.25" x14ac:dyDescent="0.2">
      <c r="A35" s="92"/>
      <c r="B35" s="89"/>
      <c r="C35" s="89"/>
      <c r="D35" s="89"/>
      <c r="E35" s="158"/>
      <c r="F35" s="158"/>
      <c r="G35" s="158"/>
      <c r="H35" s="158"/>
      <c r="I35" s="89"/>
      <c r="J35" s="93"/>
    </row>
    <row r="36" spans="1:10" s="91" customFormat="1" x14ac:dyDescent="0.2">
      <c r="A36" s="159"/>
      <c r="B36" s="160"/>
      <c r="C36" s="160"/>
      <c r="D36" s="160"/>
      <c r="E36" s="159"/>
      <c r="F36" s="160"/>
      <c r="G36" s="160"/>
      <c r="H36" s="160"/>
      <c r="I36" s="161"/>
      <c r="J36" s="88"/>
    </row>
    <row r="37" spans="1:10" s="91" customFormat="1" ht="14.25" x14ac:dyDescent="0.2">
      <c r="A37" s="92"/>
      <c r="B37" s="89"/>
      <c r="C37" s="94"/>
      <c r="D37" s="163"/>
      <c r="E37" s="163"/>
      <c r="F37" s="163"/>
      <c r="G37" s="163"/>
      <c r="H37" s="163"/>
      <c r="I37" s="163"/>
      <c r="J37" s="95"/>
    </row>
    <row r="38" spans="1:10" s="91" customFormat="1" x14ac:dyDescent="0.2">
      <c r="A38" s="159"/>
      <c r="B38" s="160"/>
      <c r="C38" s="160"/>
      <c r="D38" s="161"/>
      <c r="E38" s="159"/>
      <c r="F38" s="160"/>
      <c r="G38" s="160"/>
      <c r="H38" s="160"/>
      <c r="I38" s="161"/>
      <c r="J38" s="24"/>
    </row>
    <row r="39" spans="1:10" s="91" customFormat="1" ht="14.25" x14ac:dyDescent="0.2">
      <c r="A39" s="92"/>
      <c r="B39" s="89"/>
      <c r="C39" s="94"/>
      <c r="D39" s="96"/>
      <c r="E39" s="163"/>
      <c r="F39" s="163"/>
      <c r="G39" s="163"/>
      <c r="H39" s="163"/>
      <c r="I39" s="97"/>
      <c r="J39" s="95"/>
    </row>
    <row r="40" spans="1:10" s="91" customFormat="1" x14ac:dyDescent="0.2">
      <c r="A40" s="159"/>
      <c r="B40" s="160"/>
      <c r="C40" s="160"/>
      <c r="D40" s="161"/>
      <c r="E40" s="159"/>
      <c r="F40" s="160"/>
      <c r="G40" s="160"/>
      <c r="H40" s="160"/>
      <c r="I40" s="161"/>
      <c r="J40" s="24"/>
    </row>
    <row r="41" spans="1:10" s="91" customFormat="1" ht="14.25" x14ac:dyDescent="0.2">
      <c r="A41" s="92"/>
      <c r="B41" s="89"/>
      <c r="C41" s="94"/>
      <c r="D41" s="96"/>
      <c r="E41" s="96"/>
      <c r="F41" s="96"/>
      <c r="G41" s="96"/>
      <c r="H41" s="96"/>
      <c r="I41" s="97"/>
      <c r="J41" s="95"/>
    </row>
    <row r="42" spans="1:10" s="91" customFormat="1" x14ac:dyDescent="0.2">
      <c r="A42" s="159"/>
      <c r="B42" s="160"/>
      <c r="C42" s="160"/>
      <c r="D42" s="161"/>
      <c r="E42" s="159"/>
      <c r="F42" s="160"/>
      <c r="G42" s="160"/>
      <c r="H42" s="160"/>
      <c r="I42" s="161"/>
      <c r="J42" s="24"/>
    </row>
    <row r="43" spans="1:10" s="91" customFormat="1" ht="14.25" x14ac:dyDescent="0.2">
      <c r="A43" s="98"/>
      <c r="B43" s="94"/>
      <c r="C43" s="162"/>
      <c r="D43" s="162"/>
      <c r="E43" s="158"/>
      <c r="F43" s="158"/>
      <c r="G43" s="162"/>
      <c r="H43" s="162"/>
      <c r="I43" s="162"/>
      <c r="J43" s="95"/>
    </row>
    <row r="44" spans="1:10" s="91" customFormat="1" x14ac:dyDescent="0.2">
      <c r="A44" s="159"/>
      <c r="B44" s="160"/>
      <c r="C44" s="160"/>
      <c r="D44" s="161"/>
      <c r="E44" s="159"/>
      <c r="F44" s="160"/>
      <c r="G44" s="160"/>
      <c r="H44" s="160"/>
      <c r="I44" s="161"/>
      <c r="J44" s="24"/>
    </row>
    <row r="45" spans="1:10" s="91" customFormat="1" ht="14.25" x14ac:dyDescent="0.2">
      <c r="A45" s="98"/>
      <c r="B45" s="94"/>
      <c r="C45" s="94"/>
      <c r="D45" s="89"/>
      <c r="E45" s="158"/>
      <c r="F45" s="158"/>
      <c r="G45" s="162"/>
      <c r="H45" s="162"/>
      <c r="I45" s="89"/>
      <c r="J45" s="95"/>
    </row>
    <row r="46" spans="1:10" s="91" customFormat="1" x14ac:dyDescent="0.2">
      <c r="A46" s="159"/>
      <c r="B46" s="160"/>
      <c r="C46" s="160"/>
      <c r="D46" s="161"/>
      <c r="E46" s="159"/>
      <c r="F46" s="160"/>
      <c r="G46" s="160"/>
      <c r="H46" s="160"/>
      <c r="I46" s="161"/>
      <c r="J46" s="24"/>
    </row>
    <row r="47" spans="1:10" s="91" customFormat="1" ht="14.25" x14ac:dyDescent="0.2">
      <c r="A47" s="98"/>
      <c r="B47" s="94"/>
      <c r="C47" s="94"/>
      <c r="D47" s="89"/>
      <c r="E47" s="158"/>
      <c r="F47" s="158"/>
      <c r="G47" s="162"/>
      <c r="H47" s="162"/>
      <c r="I47" s="89"/>
      <c r="J47" s="99" t="s">
        <v>332</v>
      </c>
    </row>
    <row r="48" spans="1:10" s="91" customFormat="1" ht="14.25" x14ac:dyDescent="0.2">
      <c r="A48" s="98"/>
      <c r="B48" s="94"/>
      <c r="C48" s="94"/>
      <c r="D48" s="89"/>
      <c r="E48" s="158"/>
      <c r="F48" s="158"/>
      <c r="G48" s="162"/>
      <c r="H48" s="162"/>
      <c r="I48" s="89"/>
      <c r="J48" s="99" t="s">
        <v>333</v>
      </c>
    </row>
    <row r="49" spans="1:10" ht="27" customHeight="1" x14ac:dyDescent="0.2">
      <c r="A49" s="101" t="s">
        <v>310</v>
      </c>
      <c r="B49" s="102"/>
      <c r="C49" s="136"/>
      <c r="D49" s="137"/>
      <c r="E49" s="165" t="s">
        <v>334</v>
      </c>
      <c r="F49" s="166"/>
      <c r="G49" s="145"/>
      <c r="H49" s="146"/>
      <c r="I49" s="146"/>
      <c r="J49" s="147"/>
    </row>
    <row r="50" spans="1:10" ht="14.25" x14ac:dyDescent="0.2">
      <c r="A50" s="17"/>
      <c r="B50" s="41"/>
      <c r="C50" s="164"/>
      <c r="D50" s="164"/>
      <c r="E50" s="100"/>
      <c r="F50" s="100"/>
      <c r="G50" s="106" t="s">
        <v>335</v>
      </c>
      <c r="H50" s="106"/>
      <c r="I50" s="106"/>
      <c r="J50" s="18"/>
    </row>
    <row r="51" spans="1:10" ht="13.9" customHeight="1" x14ac:dyDescent="0.2">
      <c r="A51" s="101" t="s">
        <v>311</v>
      </c>
      <c r="B51" s="102"/>
      <c r="C51" s="145" t="s">
        <v>458</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457</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459</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336</v>
      </c>
      <c r="B57" s="102"/>
      <c r="C57" s="103" t="s">
        <v>461</v>
      </c>
      <c r="D57" s="104"/>
      <c r="E57" s="104"/>
      <c r="F57" s="104"/>
      <c r="G57" s="104"/>
      <c r="H57" s="104"/>
      <c r="I57" s="104"/>
      <c r="J57" s="105"/>
    </row>
    <row r="58" spans="1:10" ht="14.45" customHeight="1" x14ac:dyDescent="0.2">
      <c r="A58" s="12"/>
      <c r="B58" s="28"/>
      <c r="C58" s="106" t="s">
        <v>337</v>
      </c>
      <c r="D58" s="106"/>
      <c r="E58" s="106"/>
      <c r="F58" s="106"/>
      <c r="G58" s="28"/>
      <c r="H58" s="28"/>
      <c r="I58" s="28"/>
      <c r="J58" s="14"/>
    </row>
    <row r="59" spans="1:10" ht="14.25" x14ac:dyDescent="0.2">
      <c r="A59" s="101" t="s">
        <v>338</v>
      </c>
      <c r="B59" s="102"/>
      <c r="C59" s="103" t="s">
        <v>460</v>
      </c>
      <c r="D59" s="104"/>
      <c r="E59" s="104"/>
      <c r="F59" s="104"/>
      <c r="G59" s="104"/>
      <c r="H59" s="104"/>
      <c r="I59" s="104"/>
      <c r="J59" s="105"/>
    </row>
    <row r="60" spans="1:10" ht="14.45" customHeight="1" x14ac:dyDescent="0.2">
      <c r="A60" s="19"/>
      <c r="B60" s="20"/>
      <c r="C60" s="107" t="s">
        <v>339</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B63" zoomScale="110" zoomScaleNormal="100" workbookViewId="0">
      <selection activeCell="I92" sqref="I92"/>
    </sheetView>
  </sheetViews>
  <sheetFormatPr defaultColWidth="8.85546875" defaultRowHeight="12.75" x14ac:dyDescent="0.2"/>
  <cols>
    <col min="8" max="9" width="15.7109375" style="23" customWidth="1"/>
    <col min="10" max="10" width="10.28515625" bestFit="1" customWidth="1"/>
  </cols>
  <sheetData>
    <row r="1" spans="1:9" x14ac:dyDescent="0.2">
      <c r="A1" s="175" t="s">
        <v>1</v>
      </c>
      <c r="B1" s="176"/>
      <c r="C1" s="176"/>
      <c r="D1" s="176"/>
      <c r="E1" s="176"/>
      <c r="F1" s="176"/>
      <c r="G1" s="176"/>
      <c r="H1" s="176"/>
      <c r="I1" s="176"/>
    </row>
    <row r="2" spans="1:9" x14ac:dyDescent="0.2">
      <c r="A2" s="177" t="s">
        <v>463</v>
      </c>
      <c r="B2" s="178"/>
      <c r="C2" s="178"/>
      <c r="D2" s="178"/>
      <c r="E2" s="178"/>
      <c r="F2" s="178"/>
      <c r="G2" s="178"/>
      <c r="H2" s="178"/>
      <c r="I2" s="178"/>
    </row>
    <row r="3" spans="1:9" x14ac:dyDescent="0.2">
      <c r="A3" s="179" t="s">
        <v>433</v>
      </c>
      <c r="B3" s="179"/>
      <c r="C3" s="179"/>
      <c r="D3" s="179"/>
      <c r="E3" s="179"/>
      <c r="F3" s="179"/>
      <c r="G3" s="179"/>
      <c r="H3" s="179"/>
      <c r="I3" s="179"/>
    </row>
    <row r="4" spans="1:9" x14ac:dyDescent="0.2">
      <c r="A4" s="180" t="s">
        <v>462</v>
      </c>
      <c r="B4" s="181"/>
      <c r="C4" s="181"/>
      <c r="D4" s="181"/>
      <c r="E4" s="181"/>
      <c r="F4" s="181"/>
      <c r="G4" s="181"/>
      <c r="H4" s="181"/>
      <c r="I4" s="182"/>
    </row>
    <row r="5" spans="1:9" ht="33.75" x14ac:dyDescent="0.2">
      <c r="A5" s="185" t="s">
        <v>2</v>
      </c>
      <c r="B5" s="186"/>
      <c r="C5" s="186"/>
      <c r="D5" s="186"/>
      <c r="E5" s="186"/>
      <c r="F5" s="186"/>
      <c r="G5" s="63" t="s">
        <v>104</v>
      </c>
      <c r="H5" s="64" t="s">
        <v>289</v>
      </c>
      <c r="I5" s="64" t="s">
        <v>294</v>
      </c>
    </row>
    <row r="6" spans="1:9" x14ac:dyDescent="0.2">
      <c r="A6" s="183">
        <v>1</v>
      </c>
      <c r="B6" s="184"/>
      <c r="C6" s="184"/>
      <c r="D6" s="184"/>
      <c r="E6" s="184"/>
      <c r="F6" s="184"/>
      <c r="G6" s="65">
        <v>2</v>
      </c>
      <c r="H6" s="64">
        <v>3</v>
      </c>
      <c r="I6" s="64">
        <v>4</v>
      </c>
    </row>
    <row r="7" spans="1:9" x14ac:dyDescent="0.2">
      <c r="A7" s="187"/>
      <c r="B7" s="187"/>
      <c r="C7" s="187"/>
      <c r="D7" s="187"/>
      <c r="E7" s="187"/>
      <c r="F7" s="187"/>
      <c r="G7" s="187"/>
      <c r="H7" s="187"/>
      <c r="I7" s="188"/>
    </row>
    <row r="8" spans="1:9" ht="12.75" customHeight="1" x14ac:dyDescent="0.2">
      <c r="A8" s="168" t="s">
        <v>4</v>
      </c>
      <c r="B8" s="168"/>
      <c r="C8" s="168"/>
      <c r="D8" s="168"/>
      <c r="E8" s="168"/>
      <c r="F8" s="168"/>
      <c r="G8" s="56">
        <v>1</v>
      </c>
      <c r="H8" s="66">
        <v>0</v>
      </c>
      <c r="I8" s="66">
        <v>0</v>
      </c>
    </row>
    <row r="9" spans="1:9" ht="12.75" customHeight="1" x14ac:dyDescent="0.2">
      <c r="A9" s="169" t="s">
        <v>5</v>
      </c>
      <c r="B9" s="169"/>
      <c r="C9" s="169"/>
      <c r="D9" s="169"/>
      <c r="E9" s="169"/>
      <c r="F9" s="169"/>
      <c r="G9" s="57">
        <v>2</v>
      </c>
      <c r="H9" s="67">
        <f>H10+H17+H27+H38+H43</f>
        <v>10328125</v>
      </c>
      <c r="I9" s="67">
        <f>I10+I17+I27+I38+I43</f>
        <v>9371001.1999999993</v>
      </c>
    </row>
    <row r="10" spans="1:9" ht="12.75" customHeight="1" x14ac:dyDescent="0.2">
      <c r="A10" s="172" t="s">
        <v>6</v>
      </c>
      <c r="B10" s="172"/>
      <c r="C10" s="172"/>
      <c r="D10" s="172"/>
      <c r="E10" s="172"/>
      <c r="F10" s="172"/>
      <c r="G10" s="57">
        <v>3</v>
      </c>
      <c r="H10" s="67">
        <f>H11+H12+H13+H14+H15+H16</f>
        <v>25338</v>
      </c>
      <c r="I10" s="67">
        <f>I11+I12+I13+I14+I15+I16</f>
        <v>11770.36</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16643</v>
      </c>
      <c r="I12" s="66">
        <v>5248.41</v>
      </c>
    </row>
    <row r="13" spans="1:9" ht="12.75" customHeight="1" x14ac:dyDescent="0.2">
      <c r="A13" s="167" t="s">
        <v>9</v>
      </c>
      <c r="B13" s="167"/>
      <c r="C13" s="167"/>
      <c r="D13" s="167"/>
      <c r="E13" s="167"/>
      <c r="F13" s="167"/>
      <c r="G13" s="56">
        <v>6</v>
      </c>
      <c r="H13" s="66">
        <v>4280</v>
      </c>
      <c r="I13" s="66">
        <v>4280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4415</v>
      </c>
      <c r="I15" s="66">
        <v>2241.9499999999998</v>
      </c>
    </row>
    <row r="16" spans="1:9" ht="12.75" customHeight="1" x14ac:dyDescent="0.2">
      <c r="A16" s="167" t="s">
        <v>12</v>
      </c>
      <c r="B16" s="167"/>
      <c r="C16" s="167"/>
      <c r="D16" s="167"/>
      <c r="E16" s="167"/>
      <c r="F16" s="167"/>
      <c r="G16" s="56">
        <v>9</v>
      </c>
      <c r="H16" s="66">
        <v>0</v>
      </c>
      <c r="I16" s="66">
        <v>0</v>
      </c>
    </row>
    <row r="17" spans="1:9" ht="12.75" customHeight="1" x14ac:dyDescent="0.2">
      <c r="A17" s="172" t="s">
        <v>13</v>
      </c>
      <c r="B17" s="172"/>
      <c r="C17" s="172"/>
      <c r="D17" s="172"/>
      <c r="E17" s="172"/>
      <c r="F17" s="172"/>
      <c r="G17" s="57">
        <v>10</v>
      </c>
      <c r="H17" s="67">
        <f>H18+H19+H20+H21+H22+H23+H24+H25+H26</f>
        <v>8053264</v>
      </c>
      <c r="I17" s="67">
        <f>I18+I19+I20+I21+I22+I23+I24+I25+I26</f>
        <v>7276645.0099999998</v>
      </c>
    </row>
    <row r="18" spans="1:9" ht="12.75" customHeight="1" x14ac:dyDescent="0.2">
      <c r="A18" s="167" t="s">
        <v>14</v>
      </c>
      <c r="B18" s="167"/>
      <c r="C18" s="167"/>
      <c r="D18" s="167"/>
      <c r="E18" s="167"/>
      <c r="F18" s="167"/>
      <c r="G18" s="56">
        <v>11</v>
      </c>
      <c r="H18" s="66">
        <v>877949</v>
      </c>
      <c r="I18" s="66">
        <v>874691.11</v>
      </c>
    </row>
    <row r="19" spans="1:9" ht="12.75" customHeight="1" x14ac:dyDescent="0.2">
      <c r="A19" s="167" t="s">
        <v>15</v>
      </c>
      <c r="B19" s="167"/>
      <c r="C19" s="167"/>
      <c r="D19" s="167"/>
      <c r="E19" s="167"/>
      <c r="F19" s="167"/>
      <c r="G19" s="56">
        <v>12</v>
      </c>
      <c r="H19" s="66">
        <v>1498144</v>
      </c>
      <c r="I19" s="66">
        <v>1450118.9</v>
      </c>
    </row>
    <row r="20" spans="1:9" ht="12.75" customHeight="1" x14ac:dyDescent="0.2">
      <c r="A20" s="167" t="s">
        <v>16</v>
      </c>
      <c r="B20" s="167"/>
      <c r="C20" s="167"/>
      <c r="D20" s="167"/>
      <c r="E20" s="167"/>
      <c r="F20" s="167"/>
      <c r="G20" s="56">
        <v>13</v>
      </c>
      <c r="H20" s="66">
        <v>4930037</v>
      </c>
      <c r="I20" s="66">
        <v>4135942.58</v>
      </c>
    </row>
    <row r="21" spans="1:9" ht="12.75" customHeight="1" x14ac:dyDescent="0.2">
      <c r="A21" s="167" t="s">
        <v>17</v>
      </c>
      <c r="B21" s="167"/>
      <c r="C21" s="167"/>
      <c r="D21" s="167"/>
      <c r="E21" s="167"/>
      <c r="F21" s="167"/>
      <c r="G21" s="56">
        <v>14</v>
      </c>
      <c r="H21" s="66">
        <v>548060</v>
      </c>
      <c r="I21" s="66">
        <v>396518.34</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39554</v>
      </c>
      <c r="I23" s="66">
        <v>29085.79</v>
      </c>
    </row>
    <row r="24" spans="1:9" ht="12.75" customHeight="1" x14ac:dyDescent="0.2">
      <c r="A24" s="167" t="s">
        <v>20</v>
      </c>
      <c r="B24" s="167"/>
      <c r="C24" s="167"/>
      <c r="D24" s="167"/>
      <c r="E24" s="167"/>
      <c r="F24" s="167"/>
      <c r="G24" s="56">
        <v>17</v>
      </c>
      <c r="H24" s="66">
        <v>40348</v>
      </c>
      <c r="I24" s="66">
        <v>271116.95</v>
      </c>
    </row>
    <row r="25" spans="1:9" ht="12.75" customHeight="1" x14ac:dyDescent="0.2">
      <c r="A25" s="167" t="s">
        <v>21</v>
      </c>
      <c r="B25" s="167"/>
      <c r="C25" s="167"/>
      <c r="D25" s="167"/>
      <c r="E25" s="167"/>
      <c r="F25" s="167"/>
      <c r="G25" s="56">
        <v>18</v>
      </c>
      <c r="H25" s="66">
        <v>40424</v>
      </c>
      <c r="I25" s="66">
        <v>40423.51</v>
      </c>
    </row>
    <row r="26" spans="1:9" ht="12.75" customHeight="1" x14ac:dyDescent="0.2">
      <c r="A26" s="167" t="s">
        <v>22</v>
      </c>
      <c r="B26" s="167"/>
      <c r="C26" s="167"/>
      <c r="D26" s="167"/>
      <c r="E26" s="167"/>
      <c r="F26" s="167"/>
      <c r="G26" s="56">
        <v>19</v>
      </c>
      <c r="H26" s="66">
        <v>78748</v>
      </c>
      <c r="I26" s="66">
        <v>78747.83</v>
      </c>
    </row>
    <row r="27" spans="1:9" ht="12.75" customHeight="1" x14ac:dyDescent="0.2">
      <c r="A27" s="172" t="s">
        <v>23</v>
      </c>
      <c r="B27" s="172"/>
      <c r="C27" s="172"/>
      <c r="D27" s="172"/>
      <c r="E27" s="172"/>
      <c r="F27" s="172"/>
      <c r="G27" s="57">
        <v>20</v>
      </c>
      <c r="H27" s="67">
        <f>SUM(H28:H37)</f>
        <v>2116230</v>
      </c>
      <c r="I27" s="67">
        <f>SUM(I28:I37)</f>
        <v>2068714.8</v>
      </c>
    </row>
    <row r="28" spans="1:9" ht="12.75" customHeight="1" x14ac:dyDescent="0.2">
      <c r="A28" s="167" t="s">
        <v>24</v>
      </c>
      <c r="B28" s="167"/>
      <c r="C28" s="167"/>
      <c r="D28" s="167"/>
      <c r="E28" s="167"/>
      <c r="F28" s="167"/>
      <c r="G28" s="56">
        <v>21</v>
      </c>
      <c r="H28" s="66">
        <v>0</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1990842</v>
      </c>
      <c r="I31" s="66">
        <v>1990842.12</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125388</v>
      </c>
      <c r="I35" s="66">
        <v>77872.679999999993</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0</v>
      </c>
      <c r="I37" s="66">
        <v>0</v>
      </c>
    </row>
    <row r="38" spans="1:9" ht="12.75" customHeight="1" x14ac:dyDescent="0.2">
      <c r="A38" s="172" t="s">
        <v>34</v>
      </c>
      <c r="B38" s="172"/>
      <c r="C38" s="172"/>
      <c r="D38" s="172"/>
      <c r="E38" s="172"/>
      <c r="F38" s="172"/>
      <c r="G38" s="57">
        <v>31</v>
      </c>
      <c r="H38" s="67">
        <f>H39+H40+H41+H42</f>
        <v>133293</v>
      </c>
      <c r="I38" s="67">
        <f>I39+I40+I41+I42</f>
        <v>13871.03</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133293</v>
      </c>
      <c r="I42" s="66">
        <v>13871.03</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7370160</v>
      </c>
      <c r="I44" s="67">
        <f>I45+I53+I60+I70</f>
        <v>6834800.46</v>
      </c>
    </row>
    <row r="45" spans="1:9" ht="12.75" customHeight="1" x14ac:dyDescent="0.2">
      <c r="A45" s="172" t="s">
        <v>41</v>
      </c>
      <c r="B45" s="172"/>
      <c r="C45" s="172"/>
      <c r="D45" s="172"/>
      <c r="E45" s="172"/>
      <c r="F45" s="172"/>
      <c r="G45" s="57">
        <v>38</v>
      </c>
      <c r="H45" s="67">
        <f>SUM(H46:H52)</f>
        <v>75619</v>
      </c>
      <c r="I45" s="67">
        <f>SUM(I46:I52)</f>
        <v>75618.5</v>
      </c>
    </row>
    <row r="46" spans="1:9" ht="12.75" customHeight="1" x14ac:dyDescent="0.2">
      <c r="A46" s="167" t="s">
        <v>42</v>
      </c>
      <c r="B46" s="167"/>
      <c r="C46" s="167"/>
      <c r="D46" s="167"/>
      <c r="E46" s="167"/>
      <c r="F46" s="167"/>
      <c r="G46" s="56">
        <v>39</v>
      </c>
      <c r="H46" s="66">
        <v>0</v>
      </c>
      <c r="I46" s="66">
        <v>0</v>
      </c>
    </row>
    <row r="47" spans="1:9" ht="12.75" customHeight="1" x14ac:dyDescent="0.2">
      <c r="A47" s="167" t="s">
        <v>43</v>
      </c>
      <c r="B47" s="167"/>
      <c r="C47" s="167"/>
      <c r="D47" s="167"/>
      <c r="E47" s="167"/>
      <c r="F47" s="167"/>
      <c r="G47" s="56">
        <v>40</v>
      </c>
      <c r="H47" s="66">
        <v>75619</v>
      </c>
      <c r="I47" s="66">
        <v>75618.5</v>
      </c>
    </row>
    <row r="48" spans="1:9" ht="12.75" customHeight="1" x14ac:dyDescent="0.2">
      <c r="A48" s="167" t="s">
        <v>44</v>
      </c>
      <c r="B48" s="167"/>
      <c r="C48" s="167"/>
      <c r="D48" s="167"/>
      <c r="E48" s="167"/>
      <c r="F48" s="167"/>
      <c r="G48" s="56">
        <v>41</v>
      </c>
      <c r="H48" s="66">
        <v>0</v>
      </c>
      <c r="I48" s="66">
        <v>0</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72" t="s">
        <v>49</v>
      </c>
      <c r="B53" s="172"/>
      <c r="C53" s="172"/>
      <c r="D53" s="172"/>
      <c r="E53" s="172"/>
      <c r="F53" s="172"/>
      <c r="G53" s="57">
        <v>46</v>
      </c>
      <c r="H53" s="67">
        <f>SUM(H54:H59)</f>
        <v>3344937</v>
      </c>
      <c r="I53" s="67">
        <f>SUM(I54:I59)</f>
        <v>3870474.86</v>
      </c>
    </row>
    <row r="54" spans="1:9" ht="12.75" customHeight="1" x14ac:dyDescent="0.2">
      <c r="A54" s="167" t="s">
        <v>50</v>
      </c>
      <c r="B54" s="167"/>
      <c r="C54" s="167"/>
      <c r="D54" s="167"/>
      <c r="E54" s="167"/>
      <c r="F54" s="167"/>
      <c r="G54" s="56">
        <v>47</v>
      </c>
      <c r="H54" s="66">
        <v>0</v>
      </c>
      <c r="I54" s="66">
        <v>0</v>
      </c>
    </row>
    <row r="55" spans="1:9" ht="12.75" customHeight="1" x14ac:dyDescent="0.2">
      <c r="A55" s="167" t="s">
        <v>51</v>
      </c>
      <c r="B55" s="167"/>
      <c r="C55" s="167"/>
      <c r="D55" s="167"/>
      <c r="E55" s="167"/>
      <c r="F55" s="167"/>
      <c r="G55" s="56">
        <v>48</v>
      </c>
      <c r="H55" s="66">
        <v>6145</v>
      </c>
      <c r="I55" s="66">
        <v>6145.16</v>
      </c>
    </row>
    <row r="56" spans="1:9" ht="12.75" customHeight="1" x14ac:dyDescent="0.2">
      <c r="A56" s="167" t="s">
        <v>52</v>
      </c>
      <c r="B56" s="167"/>
      <c r="C56" s="167"/>
      <c r="D56" s="167"/>
      <c r="E56" s="167"/>
      <c r="F56" s="167"/>
      <c r="G56" s="56">
        <v>49</v>
      </c>
      <c r="H56" s="66">
        <v>2238582</v>
      </c>
      <c r="I56" s="66">
        <v>2389350.29</v>
      </c>
    </row>
    <row r="57" spans="1:9" ht="12.75" customHeight="1" x14ac:dyDescent="0.2">
      <c r="A57" s="167" t="s">
        <v>53</v>
      </c>
      <c r="B57" s="167"/>
      <c r="C57" s="167"/>
      <c r="D57" s="167"/>
      <c r="E57" s="167"/>
      <c r="F57" s="167"/>
      <c r="G57" s="56">
        <v>50</v>
      </c>
      <c r="H57" s="66">
        <v>140646</v>
      </c>
      <c r="I57" s="66">
        <v>137426.95000000001</v>
      </c>
    </row>
    <row r="58" spans="1:9" ht="12.75" customHeight="1" x14ac:dyDescent="0.2">
      <c r="A58" s="167" t="s">
        <v>54</v>
      </c>
      <c r="B58" s="167"/>
      <c r="C58" s="167"/>
      <c r="D58" s="167"/>
      <c r="E58" s="167"/>
      <c r="F58" s="167"/>
      <c r="G58" s="56">
        <v>51</v>
      </c>
      <c r="H58" s="66">
        <v>138776</v>
      </c>
      <c r="I58" s="66">
        <v>423705.88</v>
      </c>
    </row>
    <row r="59" spans="1:9" ht="12.75" customHeight="1" x14ac:dyDescent="0.2">
      <c r="A59" s="167" t="s">
        <v>55</v>
      </c>
      <c r="B59" s="167"/>
      <c r="C59" s="167"/>
      <c r="D59" s="167"/>
      <c r="E59" s="167"/>
      <c r="F59" s="167"/>
      <c r="G59" s="56">
        <v>52</v>
      </c>
      <c r="H59" s="66">
        <v>820788</v>
      </c>
      <c r="I59" s="66">
        <v>913846.58</v>
      </c>
    </row>
    <row r="60" spans="1:9" ht="12.75" customHeight="1" x14ac:dyDescent="0.2">
      <c r="A60" s="172" t="s">
        <v>56</v>
      </c>
      <c r="B60" s="172"/>
      <c r="C60" s="172"/>
      <c r="D60" s="172"/>
      <c r="E60" s="172"/>
      <c r="F60" s="172"/>
      <c r="G60" s="57">
        <v>53</v>
      </c>
      <c r="H60" s="67">
        <f>SUM(H61:H69)</f>
        <v>3809957</v>
      </c>
      <c r="I60" s="67">
        <f>SUM(I61:I69)</f>
        <v>2809740.26</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0</v>
      </c>
      <c r="I63" s="66">
        <v>0</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3539</v>
      </c>
      <c r="I67" s="66">
        <v>3538.92</v>
      </c>
    </row>
    <row r="68" spans="1:9" ht="12.75" customHeight="1" x14ac:dyDescent="0.2">
      <c r="A68" s="167" t="s">
        <v>31</v>
      </c>
      <c r="B68" s="167"/>
      <c r="C68" s="167"/>
      <c r="D68" s="167"/>
      <c r="E68" s="167"/>
      <c r="F68" s="167"/>
      <c r="G68" s="56">
        <v>61</v>
      </c>
      <c r="H68" s="66">
        <v>3785070</v>
      </c>
      <c r="I68" s="66">
        <v>2784853.73</v>
      </c>
    </row>
    <row r="69" spans="1:9" ht="12.75" customHeight="1" x14ac:dyDescent="0.2">
      <c r="A69" s="167" t="s">
        <v>58</v>
      </c>
      <c r="B69" s="167"/>
      <c r="C69" s="167"/>
      <c r="D69" s="167"/>
      <c r="E69" s="167"/>
      <c r="F69" s="167"/>
      <c r="G69" s="56">
        <v>62</v>
      </c>
      <c r="H69" s="66">
        <v>21348</v>
      </c>
      <c r="I69" s="66">
        <v>21347.61</v>
      </c>
    </row>
    <row r="70" spans="1:9" ht="12.75" customHeight="1" x14ac:dyDescent="0.2">
      <c r="A70" s="170" t="s">
        <v>59</v>
      </c>
      <c r="B70" s="170"/>
      <c r="C70" s="170"/>
      <c r="D70" s="170"/>
      <c r="E70" s="170"/>
      <c r="F70" s="170"/>
      <c r="G70" s="56">
        <v>63</v>
      </c>
      <c r="H70" s="66">
        <v>139647</v>
      </c>
      <c r="I70" s="66">
        <v>78966.84</v>
      </c>
    </row>
    <row r="71" spans="1:9" ht="12.75" customHeight="1" x14ac:dyDescent="0.2">
      <c r="A71" s="168" t="s">
        <v>60</v>
      </c>
      <c r="B71" s="168"/>
      <c r="C71" s="168"/>
      <c r="D71" s="168"/>
      <c r="E71" s="168"/>
      <c r="F71" s="168"/>
      <c r="G71" s="56">
        <v>64</v>
      </c>
      <c r="H71" s="66">
        <v>2001777</v>
      </c>
      <c r="I71" s="66">
        <f>2238823+0.97</f>
        <v>2238823.9700000002</v>
      </c>
    </row>
    <row r="72" spans="1:9" ht="12.75" customHeight="1" x14ac:dyDescent="0.2">
      <c r="A72" s="169" t="s">
        <v>61</v>
      </c>
      <c r="B72" s="169"/>
      <c r="C72" s="169"/>
      <c r="D72" s="169"/>
      <c r="E72" s="169"/>
      <c r="F72" s="169"/>
      <c r="G72" s="57">
        <v>65</v>
      </c>
      <c r="H72" s="67">
        <f>H8+H9+H44+H71</f>
        <v>19700062</v>
      </c>
      <c r="I72" s="67">
        <f>I8+I9+I44+I71</f>
        <v>18444625.629999999</v>
      </c>
    </row>
    <row r="73" spans="1:9" ht="12.75" customHeight="1" x14ac:dyDescent="0.2">
      <c r="A73" s="168" t="s">
        <v>62</v>
      </c>
      <c r="B73" s="168"/>
      <c r="C73" s="168"/>
      <c r="D73" s="168"/>
      <c r="E73" s="168"/>
      <c r="F73" s="168"/>
      <c r="G73" s="56">
        <v>66</v>
      </c>
      <c r="H73" s="66">
        <v>0</v>
      </c>
      <c r="I73" s="66">
        <v>0</v>
      </c>
    </row>
    <row r="74" spans="1:9" x14ac:dyDescent="0.2">
      <c r="A74" s="173" t="s">
        <v>63</v>
      </c>
      <c r="B74" s="174"/>
      <c r="C74" s="174"/>
      <c r="D74" s="174"/>
      <c r="E74" s="174"/>
      <c r="F74" s="174"/>
      <c r="G74" s="174"/>
      <c r="H74" s="174"/>
      <c r="I74" s="174"/>
    </row>
    <row r="75" spans="1:9" ht="12.75" customHeight="1" x14ac:dyDescent="0.2">
      <c r="A75" s="169" t="s">
        <v>434</v>
      </c>
      <c r="B75" s="169"/>
      <c r="C75" s="169"/>
      <c r="D75" s="169"/>
      <c r="E75" s="169"/>
      <c r="F75" s="169"/>
      <c r="G75" s="57">
        <v>67</v>
      </c>
      <c r="H75" s="67">
        <f>H76+H77+H78+H84+H85+H92+H95+H98</f>
        <v>4183257</v>
      </c>
      <c r="I75" s="67">
        <f>I76+I77+I78+I84+I85+I92+I95+I98</f>
        <v>4646756.38</v>
      </c>
    </row>
    <row r="76" spans="1:9" ht="12.75" customHeight="1" x14ac:dyDescent="0.2">
      <c r="A76" s="170" t="s">
        <v>64</v>
      </c>
      <c r="B76" s="170"/>
      <c r="C76" s="170"/>
      <c r="D76" s="170"/>
      <c r="E76" s="170"/>
      <c r="F76" s="170"/>
      <c r="G76" s="56">
        <v>68</v>
      </c>
      <c r="H76" s="68">
        <v>14814630</v>
      </c>
      <c r="I76" s="68">
        <v>14814630</v>
      </c>
    </row>
    <row r="77" spans="1:9" ht="12.75" customHeight="1" x14ac:dyDescent="0.2">
      <c r="A77" s="170" t="s">
        <v>65</v>
      </c>
      <c r="B77" s="170"/>
      <c r="C77" s="170"/>
      <c r="D77" s="170"/>
      <c r="E77" s="170"/>
      <c r="F77" s="170"/>
      <c r="G77" s="56">
        <v>69</v>
      </c>
      <c r="H77" s="68">
        <v>-33895</v>
      </c>
      <c r="I77" s="68">
        <v>-33895</v>
      </c>
    </row>
    <row r="78" spans="1:9" ht="12.75" customHeight="1" x14ac:dyDescent="0.2">
      <c r="A78" s="172" t="s">
        <v>66</v>
      </c>
      <c r="B78" s="172"/>
      <c r="C78" s="172"/>
      <c r="D78" s="172"/>
      <c r="E78" s="172"/>
      <c r="F78" s="172"/>
      <c r="G78" s="57">
        <v>70</v>
      </c>
      <c r="H78" s="67">
        <f>SUM(H79:H83)</f>
        <v>-291606</v>
      </c>
      <c r="I78" s="67">
        <f>SUM(I79:I83)</f>
        <v>-291606</v>
      </c>
    </row>
    <row r="79" spans="1:9" ht="12.75" customHeight="1" x14ac:dyDescent="0.2">
      <c r="A79" s="167" t="s">
        <v>67</v>
      </c>
      <c r="B79" s="167"/>
      <c r="C79" s="167"/>
      <c r="D79" s="167"/>
      <c r="E79" s="167"/>
      <c r="F79" s="167"/>
      <c r="G79" s="56">
        <v>71</v>
      </c>
      <c r="H79" s="68">
        <v>0</v>
      </c>
      <c r="I79" s="68">
        <v>0</v>
      </c>
    </row>
    <row r="80" spans="1:9" ht="12.75" customHeight="1" x14ac:dyDescent="0.2">
      <c r="A80" s="167" t="s">
        <v>68</v>
      </c>
      <c r="B80" s="167"/>
      <c r="C80" s="167"/>
      <c r="D80" s="167"/>
      <c r="E80" s="167"/>
      <c r="F80" s="167"/>
      <c r="G80" s="56">
        <v>72</v>
      </c>
      <c r="H80" s="68">
        <v>191958</v>
      </c>
      <c r="I80" s="68">
        <v>191958</v>
      </c>
    </row>
    <row r="81" spans="1:9" ht="12.75" customHeight="1" x14ac:dyDescent="0.2">
      <c r="A81" s="167" t="s">
        <v>69</v>
      </c>
      <c r="B81" s="167"/>
      <c r="C81" s="167"/>
      <c r="D81" s="167"/>
      <c r="E81" s="167"/>
      <c r="F81" s="167"/>
      <c r="G81" s="56">
        <v>73</v>
      </c>
      <c r="H81" s="68">
        <v>-483564</v>
      </c>
      <c r="I81" s="68">
        <v>-483564</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2191656</v>
      </c>
      <c r="I84" s="68">
        <v>1867917</v>
      </c>
    </row>
    <row r="85" spans="1:9" ht="12.75" customHeight="1" x14ac:dyDescent="0.2">
      <c r="A85" s="171" t="s">
        <v>425</v>
      </c>
      <c r="B85" s="171"/>
      <c r="C85" s="171"/>
      <c r="D85" s="171"/>
      <c r="E85" s="171"/>
      <c r="F85" s="171"/>
      <c r="G85" s="57">
        <v>77</v>
      </c>
      <c r="H85" s="67">
        <f>H86+H87+H88+H89+H90+H91</f>
        <v>193675</v>
      </c>
      <c r="I85" s="67">
        <f>I86+I87+I88+I89+I90+I91</f>
        <v>197139.38</v>
      </c>
    </row>
    <row r="86" spans="1:9" ht="25.5" customHeight="1" x14ac:dyDescent="0.2">
      <c r="A86" s="167" t="s">
        <v>420</v>
      </c>
      <c r="B86" s="167"/>
      <c r="C86" s="167"/>
      <c r="D86" s="167"/>
      <c r="E86" s="167"/>
      <c r="F86" s="167"/>
      <c r="G86" s="56">
        <v>78</v>
      </c>
      <c r="H86" s="66">
        <v>133711</v>
      </c>
      <c r="I86" s="66">
        <v>133710.93</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340</v>
      </c>
      <c r="B89" s="167"/>
      <c r="C89" s="167"/>
      <c r="D89" s="167"/>
      <c r="E89" s="167"/>
      <c r="F89" s="167"/>
      <c r="G89" s="56">
        <v>81</v>
      </c>
      <c r="H89" s="66">
        <v>0</v>
      </c>
      <c r="I89" s="66">
        <v>0</v>
      </c>
    </row>
    <row r="90" spans="1:9" ht="24" customHeight="1" x14ac:dyDescent="0.2">
      <c r="A90" s="167" t="s">
        <v>341</v>
      </c>
      <c r="B90" s="167"/>
      <c r="C90" s="167"/>
      <c r="D90" s="167"/>
      <c r="E90" s="167"/>
      <c r="F90" s="167"/>
      <c r="G90" s="56">
        <v>82</v>
      </c>
      <c r="H90" s="66">
        <v>59964</v>
      </c>
      <c r="I90" s="66">
        <v>63428.45</v>
      </c>
    </row>
    <row r="91" spans="1:9" x14ac:dyDescent="0.2">
      <c r="A91" s="167" t="s">
        <v>421</v>
      </c>
      <c r="B91" s="167"/>
      <c r="C91" s="167"/>
      <c r="D91" s="167"/>
      <c r="E91" s="167"/>
      <c r="F91" s="167"/>
      <c r="G91" s="56">
        <v>83</v>
      </c>
      <c r="H91" s="66">
        <v>0</v>
      </c>
      <c r="I91" s="66">
        <v>0</v>
      </c>
    </row>
    <row r="92" spans="1:9" ht="12.75" customHeight="1" x14ac:dyDescent="0.2">
      <c r="A92" s="172" t="s">
        <v>426</v>
      </c>
      <c r="B92" s="172"/>
      <c r="C92" s="172"/>
      <c r="D92" s="172"/>
      <c r="E92" s="172"/>
      <c r="F92" s="172"/>
      <c r="G92" s="57">
        <v>84</v>
      </c>
      <c r="H92" s="67">
        <f>H93-H94</f>
        <v>-13941783</v>
      </c>
      <c r="I92" s="67">
        <f>I93-I94</f>
        <v>-12923527</v>
      </c>
    </row>
    <row r="93" spans="1:9" ht="12.75" customHeight="1" x14ac:dyDescent="0.2">
      <c r="A93" s="167" t="s">
        <v>75</v>
      </c>
      <c r="B93" s="167"/>
      <c r="C93" s="167"/>
      <c r="D93" s="167"/>
      <c r="E93" s="167"/>
      <c r="F93" s="167"/>
      <c r="G93" s="56">
        <v>85</v>
      </c>
      <c r="H93" s="68">
        <v>0</v>
      </c>
      <c r="I93" s="68">
        <v>0</v>
      </c>
    </row>
    <row r="94" spans="1:9" ht="12.75" customHeight="1" x14ac:dyDescent="0.2">
      <c r="A94" s="167" t="s">
        <v>76</v>
      </c>
      <c r="B94" s="167"/>
      <c r="C94" s="167"/>
      <c r="D94" s="167"/>
      <c r="E94" s="167"/>
      <c r="F94" s="167"/>
      <c r="G94" s="56">
        <v>86</v>
      </c>
      <c r="H94" s="68">
        <v>13941783</v>
      </c>
      <c r="I94" s="68">
        <v>12923527</v>
      </c>
    </row>
    <row r="95" spans="1:9" ht="12.75" customHeight="1" x14ac:dyDescent="0.2">
      <c r="A95" s="172" t="s">
        <v>427</v>
      </c>
      <c r="B95" s="172"/>
      <c r="C95" s="172"/>
      <c r="D95" s="172"/>
      <c r="E95" s="172"/>
      <c r="F95" s="172"/>
      <c r="G95" s="57">
        <v>87</v>
      </c>
      <c r="H95" s="67">
        <f>H96-H97</f>
        <v>1186497</v>
      </c>
      <c r="I95" s="67">
        <f>I96-I97</f>
        <v>953810</v>
      </c>
    </row>
    <row r="96" spans="1:9" ht="12.75" customHeight="1" x14ac:dyDescent="0.2">
      <c r="A96" s="167" t="s">
        <v>77</v>
      </c>
      <c r="B96" s="167"/>
      <c r="C96" s="167"/>
      <c r="D96" s="167"/>
      <c r="E96" s="167"/>
      <c r="F96" s="167"/>
      <c r="G96" s="56">
        <v>88</v>
      </c>
      <c r="H96" s="68">
        <v>1186497</v>
      </c>
      <c r="I96" s="68">
        <v>953810</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64083</v>
      </c>
      <c r="I98" s="68">
        <v>62288</v>
      </c>
    </row>
    <row r="99" spans="1:9" ht="12.75" customHeight="1" x14ac:dyDescent="0.2">
      <c r="A99" s="169" t="s">
        <v>428</v>
      </c>
      <c r="B99" s="169"/>
      <c r="C99" s="169"/>
      <c r="D99" s="169"/>
      <c r="E99" s="169"/>
      <c r="F99" s="169"/>
      <c r="G99" s="57">
        <v>91</v>
      </c>
      <c r="H99" s="67">
        <f>SUM(H100:H105)</f>
        <v>324272</v>
      </c>
      <c r="I99" s="67">
        <f>SUM(I100:I105)</f>
        <v>276665.63</v>
      </c>
    </row>
    <row r="100" spans="1:9" ht="12.75" customHeight="1" x14ac:dyDescent="0.2">
      <c r="A100" s="167" t="s">
        <v>80</v>
      </c>
      <c r="B100" s="167"/>
      <c r="C100" s="167"/>
      <c r="D100" s="167"/>
      <c r="E100" s="167"/>
      <c r="F100" s="167"/>
      <c r="G100" s="56">
        <v>92</v>
      </c>
      <c r="H100" s="68">
        <v>78859</v>
      </c>
      <c r="I100" s="68">
        <v>77518.289999999994</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245413</v>
      </c>
      <c r="I102" s="68">
        <v>199147.34</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0</v>
      </c>
    </row>
    <row r="106" spans="1:9" ht="12.75" customHeight="1" x14ac:dyDescent="0.2">
      <c r="A106" s="169" t="s">
        <v>429</v>
      </c>
      <c r="B106" s="169"/>
      <c r="C106" s="169"/>
      <c r="D106" s="169"/>
      <c r="E106" s="169"/>
      <c r="F106" s="169"/>
      <c r="G106" s="57">
        <v>98</v>
      </c>
      <c r="H106" s="67">
        <f>SUM(H107:H117)</f>
        <v>2652014</v>
      </c>
      <c r="I106" s="67">
        <f>SUM(I107:I117)</f>
        <v>2870744.7</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2231519</v>
      </c>
      <c r="I111" s="68">
        <v>2521514</v>
      </c>
    </row>
    <row r="112" spans="1:9" ht="12.75" customHeight="1" x14ac:dyDescent="0.2">
      <c r="A112" s="167" t="s">
        <v>91</v>
      </c>
      <c r="B112" s="167"/>
      <c r="C112" s="167"/>
      <c r="D112" s="167"/>
      <c r="E112" s="167"/>
      <c r="F112" s="167"/>
      <c r="G112" s="56">
        <v>104</v>
      </c>
      <c r="H112" s="68">
        <v>200</v>
      </c>
      <c r="I112" s="68">
        <v>0</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420295</v>
      </c>
      <c r="I117" s="66">
        <v>349230.7</v>
      </c>
    </row>
    <row r="118" spans="1:9" ht="12.75" customHeight="1" x14ac:dyDescent="0.2">
      <c r="A118" s="169" t="s">
        <v>430</v>
      </c>
      <c r="B118" s="169"/>
      <c r="C118" s="169"/>
      <c r="D118" s="169"/>
      <c r="E118" s="169"/>
      <c r="F118" s="169"/>
      <c r="G118" s="57">
        <v>110</v>
      </c>
      <c r="H118" s="67">
        <f>SUM(H119:H132)</f>
        <v>12001716</v>
      </c>
      <c r="I118" s="67">
        <f>SUM(I119:I132)</f>
        <v>10284676.92</v>
      </c>
    </row>
    <row r="119" spans="1:9" ht="12.75" customHeight="1" x14ac:dyDescent="0.2">
      <c r="A119" s="167" t="s">
        <v>86</v>
      </c>
      <c r="B119" s="167"/>
      <c r="C119" s="167"/>
      <c r="D119" s="167"/>
      <c r="E119" s="167"/>
      <c r="F119" s="167"/>
      <c r="G119" s="56">
        <v>111</v>
      </c>
      <c r="H119" s="68">
        <v>0</v>
      </c>
      <c r="I119" s="68">
        <v>0</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409861</v>
      </c>
      <c r="I121" s="68">
        <v>382302</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4182750</v>
      </c>
      <c r="I123" s="68">
        <f>1848649+28497</f>
        <v>1877146</v>
      </c>
    </row>
    <row r="124" spans="1:9" ht="12.75" customHeight="1" x14ac:dyDescent="0.2">
      <c r="A124" s="167" t="s">
        <v>91</v>
      </c>
      <c r="B124" s="167"/>
      <c r="C124" s="167"/>
      <c r="D124" s="167"/>
      <c r="E124" s="167"/>
      <c r="F124" s="167"/>
      <c r="G124" s="56">
        <v>116</v>
      </c>
      <c r="H124" s="68">
        <v>0</v>
      </c>
      <c r="I124" s="68">
        <v>0</v>
      </c>
    </row>
    <row r="125" spans="1:9" ht="12.75" customHeight="1" x14ac:dyDescent="0.2">
      <c r="A125" s="167" t="s">
        <v>92</v>
      </c>
      <c r="B125" s="167"/>
      <c r="C125" s="167"/>
      <c r="D125" s="167"/>
      <c r="E125" s="167"/>
      <c r="F125" s="167"/>
      <c r="G125" s="56">
        <v>117</v>
      </c>
      <c r="H125" s="68">
        <v>776494</v>
      </c>
      <c r="I125" s="68">
        <v>644686.47</v>
      </c>
    </row>
    <row r="126" spans="1:9" ht="12.75" customHeight="1" x14ac:dyDescent="0.2">
      <c r="A126" s="167" t="s">
        <v>93</v>
      </c>
      <c r="B126" s="167"/>
      <c r="C126" s="167"/>
      <c r="D126" s="167"/>
      <c r="E126" s="167"/>
      <c r="F126" s="167"/>
      <c r="G126" s="56">
        <v>118</v>
      </c>
      <c r="H126" s="68">
        <v>3916242</v>
      </c>
      <c r="I126" s="68">
        <v>5261961</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726022</v>
      </c>
      <c r="I128" s="68">
        <v>571642.65</v>
      </c>
    </row>
    <row r="129" spans="1:9" x14ac:dyDescent="0.2">
      <c r="A129" s="167" t="s">
        <v>98</v>
      </c>
      <c r="B129" s="167"/>
      <c r="C129" s="167"/>
      <c r="D129" s="167"/>
      <c r="E129" s="167"/>
      <c r="F129" s="167"/>
      <c r="G129" s="56">
        <v>121</v>
      </c>
      <c r="H129" s="68">
        <v>1430700</v>
      </c>
      <c r="I129" s="68">
        <v>1021167.04</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559647</v>
      </c>
      <c r="I132" s="66">
        <v>525771.76</v>
      </c>
    </row>
    <row r="133" spans="1:9" ht="22.15" customHeight="1" x14ac:dyDescent="0.2">
      <c r="A133" s="168" t="s">
        <v>102</v>
      </c>
      <c r="B133" s="168"/>
      <c r="C133" s="168"/>
      <c r="D133" s="168"/>
      <c r="E133" s="168"/>
      <c r="F133" s="168"/>
      <c r="G133" s="56">
        <v>125</v>
      </c>
      <c r="H133" s="66">
        <v>538803</v>
      </c>
      <c r="I133" s="66">
        <f>363988+1794</f>
        <v>365782</v>
      </c>
    </row>
    <row r="134" spans="1:9" x14ac:dyDescent="0.2">
      <c r="A134" s="169" t="s">
        <v>431</v>
      </c>
      <c r="B134" s="169"/>
      <c r="C134" s="169"/>
      <c r="D134" s="169"/>
      <c r="E134" s="169"/>
      <c r="F134" s="169"/>
      <c r="G134" s="57">
        <v>126</v>
      </c>
      <c r="H134" s="67">
        <f>H75+H99+H106+H118+H133</f>
        <v>19700062</v>
      </c>
      <c r="I134" s="67">
        <f>I75+I99+I106+I118+I133</f>
        <v>18444625.629999999</v>
      </c>
    </row>
    <row r="135" spans="1:9" x14ac:dyDescent="0.2">
      <c r="A135" s="168" t="s">
        <v>103</v>
      </c>
      <c r="B135" s="168"/>
      <c r="C135" s="168"/>
      <c r="D135" s="168"/>
      <c r="E135" s="168"/>
      <c r="F135" s="168"/>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6" zoomScaleNormal="100" zoomScaleSheetLayoutView="100" workbookViewId="0">
      <selection activeCell="H113" sqref="H113"/>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105</v>
      </c>
      <c r="B1" s="176"/>
      <c r="C1" s="176"/>
      <c r="D1" s="176"/>
      <c r="E1" s="176"/>
      <c r="F1" s="176"/>
      <c r="G1" s="176"/>
      <c r="H1" s="176"/>
      <c r="I1" s="176"/>
    </row>
    <row r="2" spans="1:9" x14ac:dyDescent="0.2">
      <c r="A2" s="207" t="s">
        <v>464</v>
      </c>
      <c r="B2" s="178"/>
      <c r="C2" s="178"/>
      <c r="D2" s="178"/>
      <c r="E2" s="178"/>
      <c r="F2" s="178"/>
      <c r="G2" s="178"/>
      <c r="H2" s="178"/>
      <c r="I2" s="178"/>
    </row>
    <row r="3" spans="1:9" x14ac:dyDescent="0.2">
      <c r="A3" s="189" t="s">
        <v>433</v>
      </c>
      <c r="B3" s="190"/>
      <c r="C3" s="190"/>
      <c r="D3" s="190"/>
      <c r="E3" s="190"/>
      <c r="F3" s="190"/>
      <c r="G3" s="190"/>
      <c r="H3" s="190"/>
      <c r="I3" s="190"/>
    </row>
    <row r="4" spans="1:9" x14ac:dyDescent="0.2">
      <c r="A4" s="206" t="str">
        <f>Bilanca!A4</f>
        <v>Obveznik: INSTITUT IGH d.d.</v>
      </c>
      <c r="B4" s="181"/>
      <c r="C4" s="181"/>
      <c r="D4" s="181"/>
      <c r="E4" s="181"/>
      <c r="F4" s="181"/>
      <c r="G4" s="181"/>
      <c r="H4" s="181"/>
      <c r="I4" s="182"/>
    </row>
    <row r="5" spans="1:9" ht="23.25" x14ac:dyDescent="0.2">
      <c r="A5" s="204" t="s">
        <v>2</v>
      </c>
      <c r="B5" s="186"/>
      <c r="C5" s="186"/>
      <c r="D5" s="186"/>
      <c r="E5" s="186"/>
      <c r="F5" s="186"/>
      <c r="G5" s="58" t="s">
        <v>106</v>
      </c>
      <c r="H5" s="59" t="s">
        <v>290</v>
      </c>
      <c r="I5" s="59" t="s">
        <v>275</v>
      </c>
    </row>
    <row r="6" spans="1:9" x14ac:dyDescent="0.2">
      <c r="A6" s="205">
        <v>1</v>
      </c>
      <c r="B6" s="184"/>
      <c r="C6" s="184"/>
      <c r="D6" s="184"/>
      <c r="E6" s="184"/>
      <c r="F6" s="184"/>
      <c r="G6" s="60">
        <v>2</v>
      </c>
      <c r="H6" s="59">
        <v>3</v>
      </c>
      <c r="I6" s="59">
        <v>4</v>
      </c>
    </row>
    <row r="7" spans="1:9" x14ac:dyDescent="0.2">
      <c r="A7" s="169" t="s">
        <v>348</v>
      </c>
      <c r="B7" s="169"/>
      <c r="C7" s="169"/>
      <c r="D7" s="169"/>
      <c r="E7" s="169"/>
      <c r="F7" s="169"/>
      <c r="G7" s="57">
        <v>1</v>
      </c>
      <c r="H7" s="67">
        <f>SUM(H8:H12)</f>
        <v>20768233</v>
      </c>
      <c r="I7" s="67">
        <f>SUM(I8:I12)</f>
        <v>19946509.170000002</v>
      </c>
    </row>
    <row r="8" spans="1:9" x14ac:dyDescent="0.2">
      <c r="A8" s="167" t="s">
        <v>118</v>
      </c>
      <c r="B8" s="167"/>
      <c r="C8" s="167"/>
      <c r="D8" s="167"/>
      <c r="E8" s="167"/>
      <c r="F8" s="167"/>
      <c r="G8" s="56">
        <v>2</v>
      </c>
      <c r="H8" s="66">
        <v>0</v>
      </c>
      <c r="I8" s="66">
        <v>0</v>
      </c>
    </row>
    <row r="9" spans="1:9" x14ac:dyDescent="0.2">
      <c r="A9" s="167" t="s">
        <v>432</v>
      </c>
      <c r="B9" s="167"/>
      <c r="C9" s="167"/>
      <c r="D9" s="167"/>
      <c r="E9" s="167"/>
      <c r="F9" s="167"/>
      <c r="G9" s="56">
        <v>3</v>
      </c>
      <c r="H9" s="66">
        <v>17433079</v>
      </c>
      <c r="I9" s="66">
        <v>16011737.17</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3335154</v>
      </c>
      <c r="I12" s="66">
        <f>1720874+2213898</f>
        <v>3934772</v>
      </c>
    </row>
    <row r="13" spans="1:9" ht="16.5" customHeight="1" x14ac:dyDescent="0.2">
      <c r="A13" s="169" t="s">
        <v>349</v>
      </c>
      <c r="B13" s="169"/>
      <c r="C13" s="169"/>
      <c r="D13" s="169"/>
      <c r="E13" s="169"/>
      <c r="F13" s="169"/>
      <c r="G13" s="57">
        <v>7</v>
      </c>
      <c r="H13" s="67">
        <f>H14+H15+H19+H23+H24+H25+H28+H35</f>
        <v>19317766</v>
      </c>
      <c r="I13" s="67">
        <f>I14+I15+I19+I23+I24+I25+I28+I35</f>
        <v>18757128.370000001</v>
      </c>
    </row>
    <row r="14" spans="1:9" x14ac:dyDescent="0.2">
      <c r="A14" s="167" t="s">
        <v>107</v>
      </c>
      <c r="B14" s="167"/>
      <c r="C14" s="167"/>
      <c r="D14" s="167"/>
      <c r="E14" s="167"/>
      <c r="F14" s="167"/>
      <c r="G14" s="56">
        <v>8</v>
      </c>
      <c r="H14" s="66">
        <v>0</v>
      </c>
      <c r="I14" s="66">
        <v>0</v>
      </c>
    </row>
    <row r="15" spans="1:9" x14ac:dyDescent="0.2">
      <c r="A15" s="202" t="s">
        <v>414</v>
      </c>
      <c r="B15" s="202"/>
      <c r="C15" s="202"/>
      <c r="D15" s="202"/>
      <c r="E15" s="202"/>
      <c r="F15" s="202"/>
      <c r="G15" s="57">
        <v>9</v>
      </c>
      <c r="H15" s="67">
        <f>SUM(H16:H18)</f>
        <v>5143739</v>
      </c>
      <c r="I15" s="67">
        <f>SUM(I16:I18)</f>
        <v>5582659.9400000004</v>
      </c>
    </row>
    <row r="16" spans="1:9" x14ac:dyDescent="0.2">
      <c r="A16" s="201" t="s">
        <v>122</v>
      </c>
      <c r="B16" s="201"/>
      <c r="C16" s="201"/>
      <c r="D16" s="201"/>
      <c r="E16" s="201"/>
      <c r="F16" s="201"/>
      <c r="G16" s="56">
        <v>10</v>
      </c>
      <c r="H16" s="66">
        <v>669351</v>
      </c>
      <c r="I16" s="66">
        <v>651044.71</v>
      </c>
    </row>
    <row r="17" spans="1:9" x14ac:dyDescent="0.2">
      <c r="A17" s="201" t="s">
        <v>123</v>
      </c>
      <c r="B17" s="201"/>
      <c r="C17" s="201"/>
      <c r="D17" s="201"/>
      <c r="E17" s="201"/>
      <c r="F17" s="201"/>
      <c r="G17" s="56">
        <v>11</v>
      </c>
      <c r="H17" s="66">
        <v>0</v>
      </c>
      <c r="I17" s="66">
        <v>0</v>
      </c>
    </row>
    <row r="18" spans="1:9" x14ac:dyDescent="0.2">
      <c r="A18" s="201" t="s">
        <v>124</v>
      </c>
      <c r="B18" s="201"/>
      <c r="C18" s="201"/>
      <c r="D18" s="201"/>
      <c r="E18" s="201"/>
      <c r="F18" s="201"/>
      <c r="G18" s="56">
        <v>12</v>
      </c>
      <c r="H18" s="66">
        <v>4474388</v>
      </c>
      <c r="I18" s="66">
        <v>4931615.2300000004</v>
      </c>
    </row>
    <row r="19" spans="1:9" x14ac:dyDescent="0.2">
      <c r="A19" s="202" t="s">
        <v>415</v>
      </c>
      <c r="B19" s="202"/>
      <c r="C19" s="202"/>
      <c r="D19" s="202"/>
      <c r="E19" s="202"/>
      <c r="F19" s="202"/>
      <c r="G19" s="57">
        <v>13</v>
      </c>
      <c r="H19" s="67">
        <f>SUM(H20:H22)</f>
        <v>10881895</v>
      </c>
      <c r="I19" s="67">
        <f>SUM(I20:I22)</f>
        <v>9967796.2799999993</v>
      </c>
    </row>
    <row r="20" spans="1:9" x14ac:dyDescent="0.2">
      <c r="A20" s="201" t="s">
        <v>108</v>
      </c>
      <c r="B20" s="201"/>
      <c r="C20" s="201"/>
      <c r="D20" s="201"/>
      <c r="E20" s="201"/>
      <c r="F20" s="201"/>
      <c r="G20" s="56">
        <v>14</v>
      </c>
      <c r="H20" s="66">
        <v>6897246</v>
      </c>
      <c r="I20" s="66">
        <v>6335640.7300000004</v>
      </c>
    </row>
    <row r="21" spans="1:9" x14ac:dyDescent="0.2">
      <c r="A21" s="201" t="s">
        <v>109</v>
      </c>
      <c r="B21" s="201"/>
      <c r="C21" s="201"/>
      <c r="D21" s="201"/>
      <c r="E21" s="201"/>
      <c r="F21" s="201"/>
      <c r="G21" s="56">
        <v>15</v>
      </c>
      <c r="H21" s="66">
        <v>2663169</v>
      </c>
      <c r="I21" s="66">
        <v>2409132.8199999998</v>
      </c>
    </row>
    <row r="22" spans="1:9" x14ac:dyDescent="0.2">
      <c r="A22" s="201" t="s">
        <v>110</v>
      </c>
      <c r="B22" s="201"/>
      <c r="C22" s="201"/>
      <c r="D22" s="201"/>
      <c r="E22" s="201"/>
      <c r="F22" s="201"/>
      <c r="G22" s="56">
        <v>16</v>
      </c>
      <c r="H22" s="66">
        <v>1321480</v>
      </c>
      <c r="I22" s="66">
        <v>1223022.73</v>
      </c>
    </row>
    <row r="23" spans="1:9" x14ac:dyDescent="0.2">
      <c r="A23" s="167" t="s">
        <v>111</v>
      </c>
      <c r="B23" s="167"/>
      <c r="C23" s="167"/>
      <c r="D23" s="167"/>
      <c r="E23" s="167"/>
      <c r="F23" s="167"/>
      <c r="G23" s="56">
        <v>17</v>
      </c>
      <c r="H23" s="66">
        <v>2068533</v>
      </c>
      <c r="I23" s="66">
        <v>2129635</v>
      </c>
    </row>
    <row r="24" spans="1:9" x14ac:dyDescent="0.2">
      <c r="A24" s="167" t="s">
        <v>112</v>
      </c>
      <c r="B24" s="167"/>
      <c r="C24" s="167"/>
      <c r="D24" s="167"/>
      <c r="E24" s="167"/>
      <c r="F24" s="167"/>
      <c r="G24" s="56">
        <v>18</v>
      </c>
      <c r="H24" s="66">
        <v>722065</v>
      </c>
      <c r="I24" s="66">
        <v>693944</v>
      </c>
    </row>
    <row r="25" spans="1:9" x14ac:dyDescent="0.2">
      <c r="A25" s="202" t="s">
        <v>416</v>
      </c>
      <c r="B25" s="202"/>
      <c r="C25" s="202"/>
      <c r="D25" s="202"/>
      <c r="E25" s="202"/>
      <c r="F25" s="202"/>
      <c r="G25" s="57">
        <v>19</v>
      </c>
      <c r="H25" s="67">
        <f>H26+H27</f>
        <v>459328</v>
      </c>
      <c r="I25" s="67">
        <f>I26+I27</f>
        <v>67113.5</v>
      </c>
    </row>
    <row r="26" spans="1:9" x14ac:dyDescent="0.2">
      <c r="A26" s="201" t="s">
        <v>125</v>
      </c>
      <c r="B26" s="201"/>
      <c r="C26" s="201"/>
      <c r="D26" s="201"/>
      <c r="E26" s="201"/>
      <c r="F26" s="201"/>
      <c r="G26" s="56">
        <v>20</v>
      </c>
      <c r="H26" s="66">
        <v>256525</v>
      </c>
      <c r="I26" s="66">
        <v>15013.93</v>
      </c>
    </row>
    <row r="27" spans="1:9" x14ac:dyDescent="0.2">
      <c r="A27" s="201" t="s">
        <v>126</v>
      </c>
      <c r="B27" s="201"/>
      <c r="C27" s="201"/>
      <c r="D27" s="201"/>
      <c r="E27" s="201"/>
      <c r="F27" s="201"/>
      <c r="G27" s="56">
        <v>21</v>
      </c>
      <c r="H27" s="66">
        <v>202803</v>
      </c>
      <c r="I27" s="66">
        <v>52099.57</v>
      </c>
    </row>
    <row r="28" spans="1:9" x14ac:dyDescent="0.2">
      <c r="A28" s="202" t="s">
        <v>417</v>
      </c>
      <c r="B28" s="202"/>
      <c r="C28" s="202"/>
      <c r="D28" s="202"/>
      <c r="E28" s="202"/>
      <c r="F28" s="202"/>
      <c r="G28" s="57">
        <v>22</v>
      </c>
      <c r="H28" s="67">
        <f>SUM(H29:H34)</f>
        <v>1490</v>
      </c>
      <c r="I28" s="67">
        <f>SUM(I29:I34)</f>
        <v>306489.65000000002</v>
      </c>
    </row>
    <row r="29" spans="1:9" x14ac:dyDescent="0.2">
      <c r="A29" s="201" t="s">
        <v>127</v>
      </c>
      <c r="B29" s="201"/>
      <c r="C29" s="201"/>
      <c r="D29" s="201"/>
      <c r="E29" s="201"/>
      <c r="F29" s="201"/>
      <c r="G29" s="56">
        <v>23</v>
      </c>
      <c r="H29" s="66">
        <v>1490</v>
      </c>
      <c r="I29" s="66">
        <v>306489.65000000002</v>
      </c>
    </row>
    <row r="30" spans="1:9" x14ac:dyDescent="0.2">
      <c r="A30" s="201" t="s">
        <v>128</v>
      </c>
      <c r="B30" s="201"/>
      <c r="C30" s="201"/>
      <c r="D30" s="201"/>
      <c r="E30" s="201"/>
      <c r="F30" s="201"/>
      <c r="G30" s="56">
        <v>24</v>
      </c>
      <c r="H30" s="66">
        <v>0</v>
      </c>
      <c r="I30" s="66">
        <v>0</v>
      </c>
    </row>
    <row r="31" spans="1:9" x14ac:dyDescent="0.2">
      <c r="A31" s="201" t="s">
        <v>129</v>
      </c>
      <c r="B31" s="201"/>
      <c r="C31" s="201"/>
      <c r="D31" s="201"/>
      <c r="E31" s="201"/>
      <c r="F31" s="201"/>
      <c r="G31" s="56">
        <v>25</v>
      </c>
      <c r="H31" s="66">
        <v>0</v>
      </c>
      <c r="I31" s="66">
        <v>0</v>
      </c>
    </row>
    <row r="32" spans="1:9" x14ac:dyDescent="0.2">
      <c r="A32" s="201" t="s">
        <v>130</v>
      </c>
      <c r="B32" s="201"/>
      <c r="C32" s="201"/>
      <c r="D32" s="201"/>
      <c r="E32" s="201"/>
      <c r="F32" s="201"/>
      <c r="G32" s="56">
        <v>26</v>
      </c>
      <c r="H32" s="66">
        <v>0</v>
      </c>
      <c r="I32" s="66">
        <v>0</v>
      </c>
    </row>
    <row r="33" spans="1:9" x14ac:dyDescent="0.2">
      <c r="A33" s="201" t="s">
        <v>131</v>
      </c>
      <c r="B33" s="201"/>
      <c r="C33" s="201"/>
      <c r="D33" s="201"/>
      <c r="E33" s="201"/>
      <c r="F33" s="201"/>
      <c r="G33" s="56">
        <v>27</v>
      </c>
      <c r="H33" s="66">
        <v>0</v>
      </c>
      <c r="I33" s="66">
        <v>0</v>
      </c>
    </row>
    <row r="34" spans="1:9" x14ac:dyDescent="0.2">
      <c r="A34" s="201" t="s">
        <v>132</v>
      </c>
      <c r="B34" s="201"/>
      <c r="C34" s="201"/>
      <c r="D34" s="201"/>
      <c r="E34" s="201"/>
      <c r="F34" s="201"/>
      <c r="G34" s="56">
        <v>28</v>
      </c>
      <c r="H34" s="66">
        <v>0</v>
      </c>
      <c r="I34" s="66">
        <v>0</v>
      </c>
    </row>
    <row r="35" spans="1:9" x14ac:dyDescent="0.2">
      <c r="A35" s="167" t="s">
        <v>113</v>
      </c>
      <c r="B35" s="167"/>
      <c r="C35" s="167"/>
      <c r="D35" s="167"/>
      <c r="E35" s="167"/>
      <c r="F35" s="167"/>
      <c r="G35" s="56">
        <v>29</v>
      </c>
      <c r="H35" s="66">
        <v>40716</v>
      </c>
      <c r="I35" s="66">
        <v>9490</v>
      </c>
    </row>
    <row r="36" spans="1:9" x14ac:dyDescent="0.2">
      <c r="A36" s="169" t="s">
        <v>350</v>
      </c>
      <c r="B36" s="169"/>
      <c r="C36" s="169"/>
      <c r="D36" s="169"/>
      <c r="E36" s="169"/>
      <c r="F36" s="169"/>
      <c r="G36" s="57">
        <v>30</v>
      </c>
      <c r="H36" s="67">
        <f>SUM(H37:H46)</f>
        <v>89800</v>
      </c>
      <c r="I36" s="67">
        <f>SUM(I37:I46)</f>
        <v>73072.800000000003</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0</v>
      </c>
      <c r="I40" s="66">
        <v>0</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756</v>
      </c>
      <c r="I43" s="66">
        <v>24180</v>
      </c>
    </row>
    <row r="44" spans="1:9" x14ac:dyDescent="0.2">
      <c r="A44" s="167" t="s">
        <v>140</v>
      </c>
      <c r="B44" s="167"/>
      <c r="C44" s="167"/>
      <c r="D44" s="167"/>
      <c r="E44" s="167"/>
      <c r="F44" s="167"/>
      <c r="G44" s="56">
        <v>38</v>
      </c>
      <c r="H44" s="66">
        <v>58615</v>
      </c>
      <c r="I44" s="66">
        <v>478.3</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30429</v>
      </c>
      <c r="I46" s="66">
        <v>48414.5</v>
      </c>
    </row>
    <row r="47" spans="1:9" x14ac:dyDescent="0.2">
      <c r="A47" s="169" t="s">
        <v>351</v>
      </c>
      <c r="B47" s="169"/>
      <c r="C47" s="169"/>
      <c r="D47" s="169"/>
      <c r="E47" s="169"/>
      <c r="F47" s="169"/>
      <c r="G47" s="57">
        <v>41</v>
      </c>
      <c r="H47" s="67">
        <f>SUM(H48:H54)</f>
        <v>485438</v>
      </c>
      <c r="I47" s="67">
        <f>SUM(I48:I54)</f>
        <v>378807.5</v>
      </c>
    </row>
    <row r="48" spans="1:9" ht="23.45" customHeight="1" x14ac:dyDescent="0.2">
      <c r="A48" s="167" t="s">
        <v>143</v>
      </c>
      <c r="B48" s="167"/>
      <c r="C48" s="167"/>
      <c r="D48" s="167"/>
      <c r="E48" s="167"/>
      <c r="F48" s="167"/>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239721</v>
      </c>
      <c r="I50" s="66">
        <v>246210</v>
      </c>
    </row>
    <row r="51" spans="1:9" x14ac:dyDescent="0.2">
      <c r="A51" s="198" t="s">
        <v>146</v>
      </c>
      <c r="B51" s="198"/>
      <c r="C51" s="198"/>
      <c r="D51" s="198"/>
      <c r="E51" s="198"/>
      <c r="F51" s="198"/>
      <c r="G51" s="56">
        <v>45</v>
      </c>
      <c r="H51" s="66">
        <v>235478</v>
      </c>
      <c r="I51" s="66">
        <v>41935.129999999997</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0</v>
      </c>
    </row>
    <row r="54" spans="1:9" x14ac:dyDescent="0.2">
      <c r="A54" s="198" t="s">
        <v>149</v>
      </c>
      <c r="B54" s="198"/>
      <c r="C54" s="198"/>
      <c r="D54" s="198"/>
      <c r="E54" s="198"/>
      <c r="F54" s="198"/>
      <c r="G54" s="56">
        <v>48</v>
      </c>
      <c r="H54" s="66">
        <v>10239</v>
      </c>
      <c r="I54" s="66">
        <v>90662.37</v>
      </c>
    </row>
    <row r="55" spans="1:9" ht="30.6" customHeight="1" x14ac:dyDescent="0.2">
      <c r="A55" s="168" t="s">
        <v>150</v>
      </c>
      <c r="B55" s="168"/>
      <c r="C55" s="168"/>
      <c r="D55" s="168"/>
      <c r="E55" s="168"/>
      <c r="F55" s="168"/>
      <c r="G55" s="56">
        <v>49</v>
      </c>
      <c r="H55" s="66">
        <v>0</v>
      </c>
      <c r="I55" s="66">
        <v>0</v>
      </c>
    </row>
    <row r="56" spans="1:9" x14ac:dyDescent="0.2">
      <c r="A56" s="168" t="s">
        <v>151</v>
      </c>
      <c r="B56" s="168"/>
      <c r="C56" s="168"/>
      <c r="D56" s="168"/>
      <c r="E56" s="168"/>
      <c r="F56" s="168"/>
      <c r="G56" s="56">
        <v>50</v>
      </c>
      <c r="H56" s="66">
        <v>0</v>
      </c>
      <c r="I56" s="66">
        <v>0</v>
      </c>
    </row>
    <row r="57" spans="1:9" ht="28.9" customHeight="1" x14ac:dyDescent="0.2">
      <c r="A57" s="168" t="s">
        <v>152</v>
      </c>
      <c r="B57" s="168"/>
      <c r="C57" s="168"/>
      <c r="D57" s="168"/>
      <c r="E57" s="168"/>
      <c r="F57" s="168"/>
      <c r="G57" s="56">
        <v>51</v>
      </c>
      <c r="H57" s="66">
        <v>0</v>
      </c>
      <c r="I57" s="66">
        <v>0</v>
      </c>
    </row>
    <row r="58" spans="1:9" x14ac:dyDescent="0.2">
      <c r="A58" s="168" t="s">
        <v>153</v>
      </c>
      <c r="B58" s="168"/>
      <c r="C58" s="168"/>
      <c r="D58" s="168"/>
      <c r="E58" s="168"/>
      <c r="F58" s="168"/>
      <c r="G58" s="56">
        <v>52</v>
      </c>
      <c r="H58" s="66">
        <v>0</v>
      </c>
      <c r="I58" s="66">
        <v>0</v>
      </c>
    </row>
    <row r="59" spans="1:9" x14ac:dyDescent="0.2">
      <c r="A59" s="169" t="s">
        <v>352</v>
      </c>
      <c r="B59" s="169"/>
      <c r="C59" s="169"/>
      <c r="D59" s="169"/>
      <c r="E59" s="169"/>
      <c r="F59" s="169"/>
      <c r="G59" s="57">
        <v>53</v>
      </c>
      <c r="H59" s="67">
        <f>H7+H36+H55+H56</f>
        <v>20858033</v>
      </c>
      <c r="I59" s="67">
        <f>I7+I36+I55+I56</f>
        <v>20019581.969999999</v>
      </c>
    </row>
    <row r="60" spans="1:9" x14ac:dyDescent="0.2">
      <c r="A60" s="169" t="s">
        <v>353</v>
      </c>
      <c r="B60" s="169"/>
      <c r="C60" s="169"/>
      <c r="D60" s="169"/>
      <c r="E60" s="169"/>
      <c r="F60" s="169"/>
      <c r="G60" s="57">
        <v>54</v>
      </c>
      <c r="H60" s="67">
        <f>H13+H47+H57+H58</f>
        <v>19803204</v>
      </c>
      <c r="I60" s="67">
        <f>I13+I47+I57+I58</f>
        <v>19135935.870000001</v>
      </c>
    </row>
    <row r="61" spans="1:9" x14ac:dyDescent="0.2">
      <c r="A61" s="169" t="s">
        <v>354</v>
      </c>
      <c r="B61" s="169"/>
      <c r="C61" s="169"/>
      <c r="D61" s="169"/>
      <c r="E61" s="169"/>
      <c r="F61" s="169"/>
      <c r="G61" s="57">
        <v>55</v>
      </c>
      <c r="H61" s="67">
        <f>H59-H60</f>
        <v>1054829</v>
      </c>
      <c r="I61" s="67">
        <f>I59-I60</f>
        <v>883646.1</v>
      </c>
    </row>
    <row r="62" spans="1:9" x14ac:dyDescent="0.2">
      <c r="A62" s="200" t="s">
        <v>355</v>
      </c>
      <c r="B62" s="200"/>
      <c r="C62" s="200"/>
      <c r="D62" s="200"/>
      <c r="E62" s="200"/>
      <c r="F62" s="200"/>
      <c r="G62" s="57">
        <v>56</v>
      </c>
      <c r="H62" s="67">
        <f>+IF((H59-H60)&gt;0,(H59-H60),0)</f>
        <v>1054829</v>
      </c>
      <c r="I62" s="67">
        <f>+IF((I59-I60)&gt;0,(I59-I60),0)</f>
        <v>883646.1</v>
      </c>
    </row>
    <row r="63" spans="1:9" x14ac:dyDescent="0.2">
      <c r="A63" s="200" t="s">
        <v>356</v>
      </c>
      <c r="B63" s="200"/>
      <c r="C63" s="200"/>
      <c r="D63" s="200"/>
      <c r="E63" s="200"/>
      <c r="F63" s="200"/>
      <c r="G63" s="57">
        <v>57</v>
      </c>
      <c r="H63" s="67">
        <f>+IF((H59-H60)&lt;0,(H59-H60),0)</f>
        <v>0</v>
      </c>
      <c r="I63" s="67">
        <f>+IF((I59-I60)&lt;0,(I59-I60),0)</f>
        <v>0</v>
      </c>
    </row>
    <row r="64" spans="1:9" x14ac:dyDescent="0.2">
      <c r="A64" s="168" t="s">
        <v>114</v>
      </c>
      <c r="B64" s="168"/>
      <c r="C64" s="168"/>
      <c r="D64" s="168"/>
      <c r="E64" s="168"/>
      <c r="F64" s="168"/>
      <c r="G64" s="56">
        <v>58</v>
      </c>
      <c r="H64" s="66">
        <v>-131668</v>
      </c>
      <c r="I64" s="66">
        <v>-70163.88</v>
      </c>
    </row>
    <row r="65" spans="1:9" x14ac:dyDescent="0.2">
      <c r="A65" s="169" t="s">
        <v>357</v>
      </c>
      <c r="B65" s="169"/>
      <c r="C65" s="169"/>
      <c r="D65" s="169"/>
      <c r="E65" s="169"/>
      <c r="F65" s="169"/>
      <c r="G65" s="57">
        <v>59</v>
      </c>
      <c r="H65" s="67">
        <f>H61-H64</f>
        <v>1186497</v>
      </c>
      <c r="I65" s="67">
        <f>I61-I64</f>
        <v>953809.98</v>
      </c>
    </row>
    <row r="66" spans="1:9" x14ac:dyDescent="0.2">
      <c r="A66" s="200" t="s">
        <v>358</v>
      </c>
      <c r="B66" s="200"/>
      <c r="C66" s="200"/>
      <c r="D66" s="200"/>
      <c r="E66" s="200"/>
      <c r="F66" s="200"/>
      <c r="G66" s="57">
        <v>60</v>
      </c>
      <c r="H66" s="67">
        <f>+IF((H61-H64)&gt;0,(H61-H64),0)</f>
        <v>1186497</v>
      </c>
      <c r="I66" s="67">
        <f>+IF((I61-I64)&gt;0,(I61-I64),0)</f>
        <v>953809.98</v>
      </c>
    </row>
    <row r="67" spans="1:9" x14ac:dyDescent="0.2">
      <c r="A67" s="200" t="s">
        <v>359</v>
      </c>
      <c r="B67" s="200"/>
      <c r="C67" s="200"/>
      <c r="D67" s="200"/>
      <c r="E67" s="200"/>
      <c r="F67" s="200"/>
      <c r="G67" s="57">
        <v>61</v>
      </c>
      <c r="H67" s="67">
        <f>+IF((H61-H64)&lt;0,(H61-H64),0)</f>
        <v>0</v>
      </c>
      <c r="I67" s="67">
        <f>+IF((I61-I64)&lt;0,(I61-I64),0)</f>
        <v>0</v>
      </c>
    </row>
    <row r="68" spans="1:9" x14ac:dyDescent="0.2">
      <c r="A68" s="173" t="s">
        <v>154</v>
      </c>
      <c r="B68" s="173"/>
      <c r="C68" s="173"/>
      <c r="D68" s="173"/>
      <c r="E68" s="173"/>
      <c r="F68" s="173"/>
      <c r="G68" s="192"/>
      <c r="H68" s="192"/>
      <c r="I68" s="192"/>
    </row>
    <row r="69" spans="1:9" ht="25.9" customHeight="1" x14ac:dyDescent="0.2">
      <c r="A69" s="169" t="s">
        <v>360</v>
      </c>
      <c r="B69" s="169"/>
      <c r="C69" s="169"/>
      <c r="D69" s="169"/>
      <c r="E69" s="169"/>
      <c r="F69" s="169"/>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68" t="s">
        <v>157</v>
      </c>
      <c r="B72" s="168"/>
      <c r="C72" s="168"/>
      <c r="D72" s="168"/>
      <c r="E72" s="168"/>
      <c r="F72" s="168"/>
      <c r="G72" s="56">
        <v>65</v>
      </c>
      <c r="H72" s="66">
        <v>0</v>
      </c>
      <c r="I72" s="66">
        <v>0</v>
      </c>
    </row>
    <row r="73" spans="1:9" x14ac:dyDescent="0.2">
      <c r="A73" s="200" t="s">
        <v>361</v>
      </c>
      <c r="B73" s="200"/>
      <c r="C73" s="200"/>
      <c r="D73" s="200"/>
      <c r="E73" s="200"/>
      <c r="F73" s="200"/>
      <c r="G73" s="57">
        <v>66</v>
      </c>
      <c r="H73" s="70">
        <v>0</v>
      </c>
      <c r="I73" s="70">
        <v>0</v>
      </c>
    </row>
    <row r="74" spans="1:9" x14ac:dyDescent="0.2">
      <c r="A74" s="200" t="s">
        <v>362</v>
      </c>
      <c r="B74" s="200"/>
      <c r="C74" s="200"/>
      <c r="D74" s="200"/>
      <c r="E74" s="200"/>
      <c r="F74" s="200"/>
      <c r="G74" s="57">
        <v>67</v>
      </c>
      <c r="H74" s="70">
        <v>0</v>
      </c>
      <c r="I74" s="70">
        <v>0</v>
      </c>
    </row>
    <row r="75" spans="1:9" x14ac:dyDescent="0.2">
      <c r="A75" s="173" t="s">
        <v>158</v>
      </c>
      <c r="B75" s="173"/>
      <c r="C75" s="173"/>
      <c r="D75" s="173"/>
      <c r="E75" s="173"/>
      <c r="F75" s="173"/>
      <c r="G75" s="192"/>
      <c r="H75" s="192"/>
      <c r="I75" s="192"/>
    </row>
    <row r="76" spans="1:9" x14ac:dyDescent="0.2">
      <c r="A76" s="169" t="s">
        <v>363</v>
      </c>
      <c r="B76" s="169"/>
      <c r="C76" s="169"/>
      <c r="D76" s="169"/>
      <c r="E76" s="169"/>
      <c r="F76" s="169"/>
      <c r="G76" s="57">
        <v>68</v>
      </c>
      <c r="H76" s="70">
        <v>0</v>
      </c>
      <c r="I76" s="70">
        <v>0</v>
      </c>
    </row>
    <row r="77" spans="1:9" x14ac:dyDescent="0.2">
      <c r="A77" s="199" t="s">
        <v>364</v>
      </c>
      <c r="B77" s="199"/>
      <c r="C77" s="199"/>
      <c r="D77" s="199"/>
      <c r="E77" s="199"/>
      <c r="F77" s="199"/>
      <c r="G77" s="61">
        <v>69</v>
      </c>
      <c r="H77" s="71">
        <v>0</v>
      </c>
      <c r="I77" s="71">
        <v>0</v>
      </c>
    </row>
    <row r="78" spans="1:9" x14ac:dyDescent="0.2">
      <c r="A78" s="199" t="s">
        <v>365</v>
      </c>
      <c r="B78" s="199"/>
      <c r="C78" s="199"/>
      <c r="D78" s="199"/>
      <c r="E78" s="199"/>
      <c r="F78" s="199"/>
      <c r="G78" s="61">
        <v>70</v>
      </c>
      <c r="H78" s="71">
        <v>0</v>
      </c>
      <c r="I78" s="71">
        <v>0</v>
      </c>
    </row>
    <row r="79" spans="1:9" x14ac:dyDescent="0.2">
      <c r="A79" s="169" t="s">
        <v>366</v>
      </c>
      <c r="B79" s="169"/>
      <c r="C79" s="169"/>
      <c r="D79" s="169"/>
      <c r="E79" s="169"/>
      <c r="F79" s="169"/>
      <c r="G79" s="57">
        <v>71</v>
      </c>
      <c r="H79" s="70">
        <v>0</v>
      </c>
      <c r="I79" s="70">
        <v>0</v>
      </c>
    </row>
    <row r="80" spans="1:9" x14ac:dyDescent="0.2">
      <c r="A80" s="169" t="s">
        <v>367</v>
      </c>
      <c r="B80" s="169"/>
      <c r="C80" s="169"/>
      <c r="D80" s="169"/>
      <c r="E80" s="169"/>
      <c r="F80" s="169"/>
      <c r="G80" s="57">
        <v>72</v>
      </c>
      <c r="H80" s="70">
        <v>0</v>
      </c>
      <c r="I80" s="70">
        <v>0</v>
      </c>
    </row>
    <row r="81" spans="1:9" x14ac:dyDescent="0.2">
      <c r="A81" s="200" t="s">
        <v>368</v>
      </c>
      <c r="B81" s="200"/>
      <c r="C81" s="200"/>
      <c r="D81" s="200"/>
      <c r="E81" s="200"/>
      <c r="F81" s="200"/>
      <c r="G81" s="57">
        <v>73</v>
      </c>
      <c r="H81" s="70">
        <v>0</v>
      </c>
      <c r="I81" s="70">
        <v>0</v>
      </c>
    </row>
    <row r="82" spans="1:9" x14ac:dyDescent="0.2">
      <c r="A82" s="200" t="s">
        <v>369</v>
      </c>
      <c r="B82" s="200"/>
      <c r="C82" s="200"/>
      <c r="D82" s="200"/>
      <c r="E82" s="200"/>
      <c r="F82" s="200"/>
      <c r="G82" s="57">
        <v>74</v>
      </c>
      <c r="H82" s="70">
        <v>0</v>
      </c>
      <c r="I82" s="70">
        <v>0</v>
      </c>
    </row>
    <row r="83" spans="1:9" x14ac:dyDescent="0.2">
      <c r="A83" s="173" t="s">
        <v>115</v>
      </c>
      <c r="B83" s="173"/>
      <c r="C83" s="173"/>
      <c r="D83" s="173"/>
      <c r="E83" s="173"/>
      <c r="F83" s="173"/>
      <c r="G83" s="192"/>
      <c r="H83" s="192"/>
      <c r="I83" s="192"/>
    </row>
    <row r="84" spans="1:9" x14ac:dyDescent="0.2">
      <c r="A84" s="193" t="s">
        <v>370</v>
      </c>
      <c r="B84" s="193"/>
      <c r="C84" s="193"/>
      <c r="D84" s="193"/>
      <c r="E84" s="193"/>
      <c r="F84" s="193"/>
      <c r="G84" s="57">
        <v>75</v>
      </c>
      <c r="H84" s="72">
        <f>H85+H86</f>
        <v>1186497</v>
      </c>
      <c r="I84" s="72">
        <f>I85+I86</f>
        <v>953810</v>
      </c>
    </row>
    <row r="85" spans="1:9" x14ac:dyDescent="0.2">
      <c r="A85" s="194" t="s">
        <v>159</v>
      </c>
      <c r="B85" s="194"/>
      <c r="C85" s="194"/>
      <c r="D85" s="194"/>
      <c r="E85" s="194"/>
      <c r="F85" s="194"/>
      <c r="G85" s="56">
        <v>76</v>
      </c>
      <c r="H85" s="73">
        <v>1185496</v>
      </c>
      <c r="I85" s="73">
        <f>953810-I86</f>
        <v>955605</v>
      </c>
    </row>
    <row r="86" spans="1:9" x14ac:dyDescent="0.2">
      <c r="A86" s="194" t="s">
        <v>160</v>
      </c>
      <c r="B86" s="194"/>
      <c r="C86" s="194"/>
      <c r="D86" s="194"/>
      <c r="E86" s="194"/>
      <c r="F86" s="194"/>
      <c r="G86" s="56">
        <v>77</v>
      </c>
      <c r="H86" s="73">
        <v>1001</v>
      </c>
      <c r="I86" s="73">
        <v>-1795</v>
      </c>
    </row>
    <row r="87" spans="1:9" x14ac:dyDescent="0.2">
      <c r="A87" s="195" t="s">
        <v>117</v>
      </c>
      <c r="B87" s="195"/>
      <c r="C87" s="195"/>
      <c r="D87" s="195"/>
      <c r="E87" s="195"/>
      <c r="F87" s="195"/>
      <c r="G87" s="196"/>
      <c r="H87" s="196"/>
      <c r="I87" s="196"/>
    </row>
    <row r="88" spans="1:9" x14ac:dyDescent="0.2">
      <c r="A88" s="197" t="s">
        <v>161</v>
      </c>
      <c r="B88" s="197"/>
      <c r="C88" s="197"/>
      <c r="D88" s="197"/>
      <c r="E88" s="197"/>
      <c r="F88" s="197"/>
      <c r="G88" s="56">
        <v>78</v>
      </c>
      <c r="H88" s="73">
        <v>1239183</v>
      </c>
      <c r="I88" s="73">
        <v>-793103.46</v>
      </c>
    </row>
    <row r="89" spans="1:9" ht="29.25" customHeight="1" x14ac:dyDescent="0.2">
      <c r="A89" s="191" t="s">
        <v>412</v>
      </c>
      <c r="B89" s="191"/>
      <c r="C89" s="191"/>
      <c r="D89" s="191"/>
      <c r="E89" s="191"/>
      <c r="F89" s="191"/>
      <c r="G89" s="57">
        <v>79</v>
      </c>
      <c r="H89" s="72">
        <f>H90+H97</f>
        <v>861031</v>
      </c>
      <c r="I89" s="72">
        <f>I90+I97</f>
        <v>387167</v>
      </c>
    </row>
    <row r="90" spans="1:9" ht="24.6" customHeight="1" x14ac:dyDescent="0.2">
      <c r="A90" s="203" t="s">
        <v>418</v>
      </c>
      <c r="B90" s="203"/>
      <c r="C90" s="203"/>
      <c r="D90" s="203"/>
      <c r="E90" s="203"/>
      <c r="F90" s="203"/>
      <c r="G90" s="57">
        <v>80</v>
      </c>
      <c r="H90" s="72">
        <f>SUM(H91:H95)</f>
        <v>801068</v>
      </c>
      <c r="I90" s="72">
        <f>SUM(I91:I95)</f>
        <v>323739</v>
      </c>
    </row>
    <row r="91" spans="1:9" ht="24.6" customHeight="1" x14ac:dyDescent="0.2">
      <c r="A91" s="198" t="s">
        <v>342</v>
      </c>
      <c r="B91" s="198"/>
      <c r="C91" s="198"/>
      <c r="D91" s="198"/>
      <c r="E91" s="198"/>
      <c r="F91" s="198"/>
      <c r="G91" s="56">
        <v>81</v>
      </c>
      <c r="H91" s="73">
        <v>801068</v>
      </c>
      <c r="I91" s="73">
        <f>[1]Bilanca!H84-[1]Bilanca!I84</f>
        <v>323739</v>
      </c>
    </row>
    <row r="92" spans="1:9" ht="39" customHeight="1" x14ac:dyDescent="0.2">
      <c r="A92" s="198" t="s">
        <v>343</v>
      </c>
      <c r="B92" s="198"/>
      <c r="C92" s="198"/>
      <c r="D92" s="198"/>
      <c r="E92" s="198"/>
      <c r="F92" s="198"/>
      <c r="G92" s="56">
        <v>82</v>
      </c>
      <c r="H92" s="73">
        <v>0</v>
      </c>
      <c r="I92" s="73">
        <v>0</v>
      </c>
    </row>
    <row r="93" spans="1:9" ht="44.25" customHeight="1" x14ac:dyDescent="0.2">
      <c r="A93" s="198" t="s">
        <v>344</v>
      </c>
      <c r="B93" s="198"/>
      <c r="C93" s="198"/>
      <c r="D93" s="198"/>
      <c r="E93" s="198"/>
      <c r="F93" s="198"/>
      <c r="G93" s="56">
        <v>83</v>
      </c>
      <c r="H93" s="73">
        <v>0</v>
      </c>
      <c r="I93" s="73">
        <v>0</v>
      </c>
    </row>
    <row r="94" spans="1:9" ht="16.5" customHeight="1" x14ac:dyDescent="0.2">
      <c r="A94" s="198" t="s">
        <v>345</v>
      </c>
      <c r="B94" s="198"/>
      <c r="C94" s="198"/>
      <c r="D94" s="198"/>
      <c r="E94" s="198"/>
      <c r="F94" s="198"/>
      <c r="G94" s="56">
        <v>84</v>
      </c>
      <c r="H94" s="73">
        <v>0</v>
      </c>
      <c r="I94" s="73">
        <v>0</v>
      </c>
    </row>
    <row r="95" spans="1:9" ht="13.5" customHeight="1" x14ac:dyDescent="0.2">
      <c r="A95" s="198" t="s">
        <v>346</v>
      </c>
      <c r="B95" s="198"/>
      <c r="C95" s="198"/>
      <c r="D95" s="198"/>
      <c r="E95" s="198"/>
      <c r="F95" s="198"/>
      <c r="G95" s="56">
        <v>85</v>
      </c>
      <c r="H95" s="73">
        <v>0</v>
      </c>
      <c r="I95" s="73">
        <v>0</v>
      </c>
    </row>
    <row r="96" spans="1:9" ht="24.6" customHeight="1" x14ac:dyDescent="0.2">
      <c r="A96" s="198" t="s">
        <v>347</v>
      </c>
      <c r="B96" s="198"/>
      <c r="C96" s="198"/>
      <c r="D96" s="198"/>
      <c r="E96" s="198"/>
      <c r="F96" s="198"/>
      <c r="G96" s="56">
        <v>86</v>
      </c>
      <c r="H96" s="73">
        <v>0</v>
      </c>
      <c r="I96" s="73">
        <v>0</v>
      </c>
    </row>
    <row r="97" spans="1:9" ht="24.6" customHeight="1" x14ac:dyDescent="0.2">
      <c r="A97" s="203" t="s">
        <v>444</v>
      </c>
      <c r="B97" s="203"/>
      <c r="C97" s="203"/>
      <c r="D97" s="203"/>
      <c r="E97" s="203"/>
      <c r="F97" s="203"/>
      <c r="G97" s="57">
        <v>87</v>
      </c>
      <c r="H97" s="72">
        <f>SUM(H98:H106)</f>
        <v>59963</v>
      </c>
      <c r="I97" s="72">
        <f>SUM(I98:I106)</f>
        <v>63428</v>
      </c>
    </row>
    <row r="98" spans="1:9" x14ac:dyDescent="0.2">
      <c r="A98" s="198" t="s">
        <v>162</v>
      </c>
      <c r="B98" s="198"/>
      <c r="C98" s="198"/>
      <c r="D98" s="198"/>
      <c r="E98" s="198"/>
      <c r="F98" s="198"/>
      <c r="G98" s="56">
        <v>88</v>
      </c>
      <c r="H98" s="73">
        <v>59963</v>
      </c>
      <c r="I98" s="73">
        <f>[1]Bilanca!I90</f>
        <v>63428</v>
      </c>
    </row>
    <row r="99" spans="1:9" x14ac:dyDescent="0.2">
      <c r="A99" s="198" t="s">
        <v>435</v>
      </c>
      <c r="B99" s="198"/>
      <c r="C99" s="198"/>
      <c r="D99" s="198"/>
      <c r="E99" s="198"/>
      <c r="F99" s="198"/>
      <c r="G99" s="56">
        <v>89</v>
      </c>
      <c r="H99" s="73">
        <v>0</v>
      </c>
      <c r="I99" s="73">
        <v>0</v>
      </c>
    </row>
    <row r="100" spans="1:9" ht="35.25" customHeight="1" x14ac:dyDescent="0.2">
      <c r="A100" s="198" t="s">
        <v>436</v>
      </c>
      <c r="B100" s="198"/>
      <c r="C100" s="198"/>
      <c r="D100" s="198"/>
      <c r="E100" s="198"/>
      <c r="F100" s="198"/>
      <c r="G100" s="56">
        <v>90</v>
      </c>
      <c r="H100" s="73">
        <v>0</v>
      </c>
      <c r="I100" s="73">
        <v>0</v>
      </c>
    </row>
    <row r="101" spans="1:9" x14ac:dyDescent="0.2">
      <c r="A101" s="198" t="s">
        <v>437</v>
      </c>
      <c r="B101" s="198"/>
      <c r="C101" s="198"/>
      <c r="D101" s="198"/>
      <c r="E101" s="198"/>
      <c r="F101" s="198"/>
      <c r="G101" s="56">
        <v>91</v>
      </c>
      <c r="H101" s="73">
        <v>0</v>
      </c>
      <c r="I101" s="73">
        <v>0</v>
      </c>
    </row>
    <row r="102" spans="1:9" ht="33.75" customHeight="1" x14ac:dyDescent="0.2">
      <c r="A102" s="198" t="s">
        <v>438</v>
      </c>
      <c r="B102" s="198"/>
      <c r="C102" s="198"/>
      <c r="D102" s="198"/>
      <c r="E102" s="198"/>
      <c r="F102" s="198"/>
      <c r="G102" s="56">
        <v>92</v>
      </c>
      <c r="H102" s="73">
        <v>0</v>
      </c>
      <c r="I102" s="73">
        <v>0</v>
      </c>
    </row>
    <row r="103" spans="1:9" ht="29.25" customHeight="1" x14ac:dyDescent="0.2">
      <c r="A103" s="198" t="s">
        <v>439</v>
      </c>
      <c r="B103" s="198"/>
      <c r="C103" s="198"/>
      <c r="D103" s="198"/>
      <c r="E103" s="198"/>
      <c r="F103" s="198"/>
      <c r="G103" s="56">
        <v>93</v>
      </c>
      <c r="H103" s="73">
        <v>0</v>
      </c>
      <c r="I103" s="73">
        <v>0</v>
      </c>
    </row>
    <row r="104" spans="1:9" x14ac:dyDescent="0.2">
      <c r="A104" s="198" t="s">
        <v>440</v>
      </c>
      <c r="B104" s="198"/>
      <c r="C104" s="198"/>
      <c r="D104" s="198"/>
      <c r="E104" s="198"/>
      <c r="F104" s="198"/>
      <c r="G104" s="56">
        <v>94</v>
      </c>
      <c r="H104" s="73">
        <v>0</v>
      </c>
      <c r="I104" s="73">
        <v>0</v>
      </c>
    </row>
    <row r="105" spans="1:9" ht="24.75" customHeight="1" x14ac:dyDescent="0.2">
      <c r="A105" s="198" t="s">
        <v>441</v>
      </c>
      <c r="B105" s="198"/>
      <c r="C105" s="198"/>
      <c r="D105" s="198"/>
      <c r="E105" s="198"/>
      <c r="F105" s="198"/>
      <c r="G105" s="56">
        <v>95</v>
      </c>
      <c r="H105" s="73">
        <v>0</v>
      </c>
      <c r="I105" s="73">
        <v>0</v>
      </c>
    </row>
    <row r="106" spans="1:9" ht="15.75" customHeight="1" x14ac:dyDescent="0.2">
      <c r="A106" s="198" t="s">
        <v>442</v>
      </c>
      <c r="B106" s="198"/>
      <c r="C106" s="198"/>
      <c r="D106" s="198"/>
      <c r="E106" s="198"/>
      <c r="F106" s="198"/>
      <c r="G106" s="56">
        <v>96</v>
      </c>
      <c r="H106" s="73">
        <v>0</v>
      </c>
      <c r="I106" s="73">
        <v>0</v>
      </c>
    </row>
    <row r="107" spans="1:9" ht="24.75" customHeight="1" x14ac:dyDescent="0.2">
      <c r="A107" s="198" t="s">
        <v>443</v>
      </c>
      <c r="B107" s="198"/>
      <c r="C107" s="198"/>
      <c r="D107" s="198"/>
      <c r="E107" s="198"/>
      <c r="F107" s="198"/>
      <c r="G107" s="56">
        <v>97</v>
      </c>
      <c r="H107" s="73">
        <v>0</v>
      </c>
      <c r="I107" s="73">
        <v>0</v>
      </c>
    </row>
    <row r="108" spans="1:9" ht="27.6" customHeight="1" x14ac:dyDescent="0.2">
      <c r="A108" s="191" t="s">
        <v>445</v>
      </c>
      <c r="B108" s="191"/>
      <c r="C108" s="191"/>
      <c r="D108" s="191"/>
      <c r="E108" s="191"/>
      <c r="F108" s="191"/>
      <c r="G108" s="57">
        <v>98</v>
      </c>
      <c r="H108" s="72">
        <f>H90+H97-H107-H96</f>
        <v>861031</v>
      </c>
      <c r="I108" s="72">
        <f>I90+I97-I107-I96</f>
        <v>387167</v>
      </c>
    </row>
    <row r="109" spans="1:9" x14ac:dyDescent="0.2">
      <c r="A109" s="191" t="s">
        <v>446</v>
      </c>
      <c r="B109" s="191"/>
      <c r="C109" s="191"/>
      <c r="D109" s="191"/>
      <c r="E109" s="191"/>
      <c r="F109" s="191"/>
      <c r="G109" s="57">
        <v>99</v>
      </c>
      <c r="H109" s="72">
        <f>H88+H108</f>
        <v>2100214</v>
      </c>
      <c r="I109" s="72">
        <f>I88+I108</f>
        <v>-405936.46</v>
      </c>
    </row>
    <row r="110" spans="1:9" x14ac:dyDescent="0.2">
      <c r="A110" s="173" t="s">
        <v>163</v>
      </c>
      <c r="B110" s="173"/>
      <c r="C110" s="173"/>
      <c r="D110" s="173"/>
      <c r="E110" s="173"/>
      <c r="F110" s="173"/>
      <c r="G110" s="192"/>
      <c r="H110" s="192"/>
      <c r="I110" s="192"/>
    </row>
    <row r="111" spans="1:9" ht="24.75" customHeight="1" x14ac:dyDescent="0.2">
      <c r="A111" s="193" t="s">
        <v>413</v>
      </c>
      <c r="B111" s="193"/>
      <c r="C111" s="193"/>
      <c r="D111" s="193"/>
      <c r="E111" s="193"/>
      <c r="F111" s="193"/>
      <c r="G111" s="57">
        <v>100</v>
      </c>
      <c r="H111" s="72">
        <f>H112+H113</f>
        <v>2047528</v>
      </c>
      <c r="I111" s="72">
        <f>I112+I113</f>
        <v>-405936.46</v>
      </c>
    </row>
    <row r="112" spans="1:9" x14ac:dyDescent="0.2">
      <c r="A112" s="194" t="s">
        <v>116</v>
      </c>
      <c r="B112" s="194"/>
      <c r="C112" s="194"/>
      <c r="D112" s="194"/>
      <c r="E112" s="194"/>
      <c r="F112" s="194"/>
      <c r="G112" s="56">
        <v>101</v>
      </c>
      <c r="H112" s="73">
        <v>2046527</v>
      </c>
      <c r="I112" s="73">
        <f>I109</f>
        <v>-405936.46</v>
      </c>
    </row>
    <row r="113" spans="1:9" x14ac:dyDescent="0.2">
      <c r="A113" s="194" t="s">
        <v>164</v>
      </c>
      <c r="B113" s="194"/>
      <c r="C113" s="194"/>
      <c r="D113" s="194"/>
      <c r="E113" s="194"/>
      <c r="F113" s="194"/>
      <c r="G113" s="56">
        <v>102</v>
      </c>
      <c r="H113" s="73">
        <v>1001</v>
      </c>
      <c r="I113" s="73">
        <f>I87</f>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1" zoomScale="110" zoomScaleNormal="100" workbookViewId="0">
      <selection activeCell="H18" sqref="H18"/>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8" t="s">
        <v>165</v>
      </c>
      <c r="B1" s="212"/>
      <c r="C1" s="212"/>
      <c r="D1" s="212"/>
      <c r="E1" s="212"/>
      <c r="F1" s="212"/>
      <c r="G1" s="212"/>
      <c r="H1" s="212"/>
      <c r="I1" s="212"/>
    </row>
    <row r="2" spans="1:9" x14ac:dyDescent="0.2">
      <c r="A2" s="207" t="str">
        <f>RDG!A2</f>
        <v>u razdoblju 01.01.2025 do 31.12.2025</v>
      </c>
      <c r="B2" s="178"/>
      <c r="C2" s="178"/>
      <c r="D2" s="178"/>
      <c r="E2" s="178"/>
      <c r="F2" s="178"/>
      <c r="G2" s="178"/>
      <c r="H2" s="178"/>
      <c r="I2" s="178"/>
    </row>
    <row r="3" spans="1:9" x14ac:dyDescent="0.2">
      <c r="A3" s="189" t="s">
        <v>433</v>
      </c>
      <c r="B3" s="214"/>
      <c r="C3" s="214"/>
      <c r="D3" s="214"/>
      <c r="E3" s="214"/>
      <c r="F3" s="214"/>
      <c r="G3" s="214"/>
      <c r="H3" s="214"/>
      <c r="I3" s="214"/>
    </row>
    <row r="4" spans="1:9" x14ac:dyDescent="0.2">
      <c r="A4" s="213" t="str">
        <f>RDG!A4</f>
        <v>Obveznik: INSTITUT IGH d.d.</v>
      </c>
      <c r="B4" s="181"/>
      <c r="C4" s="181"/>
      <c r="D4" s="181"/>
      <c r="E4" s="181"/>
      <c r="F4" s="181"/>
      <c r="G4" s="181"/>
      <c r="H4" s="181"/>
      <c r="I4" s="182"/>
    </row>
    <row r="5" spans="1:9" ht="22.5" x14ac:dyDescent="0.2">
      <c r="A5" s="204" t="s">
        <v>2</v>
      </c>
      <c r="B5" s="186"/>
      <c r="C5" s="186"/>
      <c r="D5" s="186"/>
      <c r="E5" s="186"/>
      <c r="F5" s="186"/>
      <c r="G5" s="62" t="s">
        <v>106</v>
      </c>
      <c r="H5" s="59" t="s">
        <v>290</v>
      </c>
      <c r="I5" s="59" t="s">
        <v>275</v>
      </c>
    </row>
    <row r="6" spans="1:9" x14ac:dyDescent="0.2">
      <c r="A6" s="215">
        <v>1</v>
      </c>
      <c r="B6" s="186"/>
      <c r="C6" s="186"/>
      <c r="D6" s="186"/>
      <c r="E6" s="186"/>
      <c r="F6" s="186"/>
      <c r="G6" s="59">
        <v>2</v>
      </c>
      <c r="H6" s="59" t="s">
        <v>166</v>
      </c>
      <c r="I6" s="59" t="s">
        <v>167</v>
      </c>
    </row>
    <row r="7" spans="1:9" x14ac:dyDescent="0.2">
      <c r="A7" s="209" t="s">
        <v>168</v>
      </c>
      <c r="B7" s="209"/>
      <c r="C7" s="209"/>
      <c r="D7" s="209"/>
      <c r="E7" s="209"/>
      <c r="F7" s="209"/>
      <c r="G7" s="209"/>
      <c r="H7" s="209"/>
      <c r="I7" s="209"/>
    </row>
    <row r="8" spans="1:9" ht="12.75" customHeight="1" x14ac:dyDescent="0.2">
      <c r="A8" s="198" t="s">
        <v>169</v>
      </c>
      <c r="B8" s="198"/>
      <c r="C8" s="198"/>
      <c r="D8" s="198"/>
      <c r="E8" s="198"/>
      <c r="F8" s="198"/>
      <c r="G8" s="61">
        <v>1</v>
      </c>
      <c r="H8" s="74">
        <v>1054829</v>
      </c>
      <c r="I8" s="74">
        <v>883646</v>
      </c>
    </row>
    <row r="9" spans="1:9" ht="12.75" customHeight="1" x14ac:dyDescent="0.2">
      <c r="A9" s="200" t="s">
        <v>170</v>
      </c>
      <c r="B9" s="200"/>
      <c r="C9" s="200"/>
      <c r="D9" s="200"/>
      <c r="E9" s="200"/>
      <c r="F9" s="200"/>
      <c r="G9" s="57">
        <v>2</v>
      </c>
      <c r="H9" s="75">
        <f>H10+H11+H12+H13+H14+H15+H16+H17</f>
        <v>1617831</v>
      </c>
      <c r="I9" s="75">
        <f>I10+I11+I12+I13+I14+I15+I16+I17</f>
        <v>1135750</v>
      </c>
    </row>
    <row r="10" spans="1:9" ht="12.75" customHeight="1" x14ac:dyDescent="0.2">
      <c r="A10" s="211" t="s">
        <v>171</v>
      </c>
      <c r="B10" s="211"/>
      <c r="C10" s="211"/>
      <c r="D10" s="211"/>
      <c r="E10" s="211"/>
      <c r="F10" s="211"/>
      <c r="G10" s="61">
        <v>3</v>
      </c>
      <c r="H10" s="74">
        <v>2068533</v>
      </c>
      <c r="I10" s="74">
        <v>2129635</v>
      </c>
    </row>
    <row r="11" spans="1:9" ht="31.15" customHeight="1" x14ac:dyDescent="0.2">
      <c r="A11" s="211" t="s">
        <v>295</v>
      </c>
      <c r="B11" s="211"/>
      <c r="C11" s="211"/>
      <c r="D11" s="211"/>
      <c r="E11" s="211"/>
      <c r="F11" s="211"/>
      <c r="G11" s="61">
        <v>4</v>
      </c>
      <c r="H11" s="74">
        <v>928135</v>
      </c>
      <c r="I11" s="74">
        <v>0</v>
      </c>
    </row>
    <row r="12" spans="1:9" ht="28.15" customHeight="1" x14ac:dyDescent="0.2">
      <c r="A12" s="211" t="s">
        <v>296</v>
      </c>
      <c r="B12" s="211"/>
      <c r="C12" s="211"/>
      <c r="D12" s="211"/>
      <c r="E12" s="211"/>
      <c r="F12" s="211"/>
      <c r="G12" s="61">
        <v>5</v>
      </c>
      <c r="H12" s="74">
        <v>0</v>
      </c>
      <c r="I12" s="74">
        <v>0</v>
      </c>
    </row>
    <row r="13" spans="1:9" ht="12.75" customHeight="1" x14ac:dyDescent="0.2">
      <c r="A13" s="211" t="s">
        <v>172</v>
      </c>
      <c r="B13" s="211"/>
      <c r="C13" s="211"/>
      <c r="D13" s="211"/>
      <c r="E13" s="211"/>
      <c r="F13" s="211"/>
      <c r="G13" s="61">
        <v>6</v>
      </c>
      <c r="H13" s="74">
        <v>89692</v>
      </c>
      <c r="I13" s="74">
        <v>0</v>
      </c>
    </row>
    <row r="14" spans="1:9" ht="12.75" customHeight="1" x14ac:dyDescent="0.2">
      <c r="A14" s="211" t="s">
        <v>173</v>
      </c>
      <c r="B14" s="211"/>
      <c r="C14" s="211"/>
      <c r="D14" s="211"/>
      <c r="E14" s="211"/>
      <c r="F14" s="211"/>
      <c r="G14" s="61">
        <v>7</v>
      </c>
      <c r="H14" s="74">
        <v>-484926</v>
      </c>
      <c r="I14" s="74">
        <v>0</v>
      </c>
    </row>
    <row r="15" spans="1:9" ht="12.75" customHeight="1" x14ac:dyDescent="0.2">
      <c r="A15" s="211" t="s">
        <v>174</v>
      </c>
      <c r="B15" s="211"/>
      <c r="C15" s="211"/>
      <c r="D15" s="211"/>
      <c r="E15" s="211"/>
      <c r="F15" s="211"/>
      <c r="G15" s="61">
        <v>8</v>
      </c>
      <c r="H15" s="74">
        <v>-694291</v>
      </c>
      <c r="I15" s="74">
        <v>-42052</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-289312</v>
      </c>
      <c r="I17" s="74">
        <v>-951833</v>
      </c>
    </row>
    <row r="18" spans="1:9" ht="29.45" customHeight="1" x14ac:dyDescent="0.2">
      <c r="A18" s="191" t="s">
        <v>298</v>
      </c>
      <c r="B18" s="191"/>
      <c r="C18" s="191"/>
      <c r="D18" s="191"/>
      <c r="E18" s="191"/>
      <c r="F18" s="191"/>
      <c r="G18" s="57">
        <v>11</v>
      </c>
      <c r="H18" s="75">
        <f>H8+H9</f>
        <v>2672660</v>
      </c>
      <c r="I18" s="75">
        <f>I8+I9</f>
        <v>2019396</v>
      </c>
    </row>
    <row r="19" spans="1:9" ht="12.75" customHeight="1" x14ac:dyDescent="0.2">
      <c r="A19" s="200" t="s">
        <v>177</v>
      </c>
      <c r="B19" s="200"/>
      <c r="C19" s="200"/>
      <c r="D19" s="200"/>
      <c r="E19" s="200"/>
      <c r="F19" s="200"/>
      <c r="G19" s="57">
        <v>12</v>
      </c>
      <c r="H19" s="75">
        <f>H20+H21+H22+H23</f>
        <v>-1145415</v>
      </c>
      <c r="I19" s="75">
        <f>I20+I21+I22+I23</f>
        <v>-1690155</v>
      </c>
    </row>
    <row r="20" spans="1:9" ht="12.75" customHeight="1" x14ac:dyDescent="0.2">
      <c r="A20" s="211" t="s">
        <v>178</v>
      </c>
      <c r="B20" s="211"/>
      <c r="C20" s="211"/>
      <c r="D20" s="211"/>
      <c r="E20" s="211"/>
      <c r="F20" s="211"/>
      <c r="G20" s="61">
        <v>13</v>
      </c>
      <c r="H20" s="74">
        <v>1732111</v>
      </c>
      <c r="I20" s="74">
        <v>-128737</v>
      </c>
    </row>
    <row r="21" spans="1:9" ht="12.75" customHeight="1" x14ac:dyDescent="0.2">
      <c r="A21" s="211" t="s">
        <v>179</v>
      </c>
      <c r="B21" s="211"/>
      <c r="C21" s="211"/>
      <c r="D21" s="211"/>
      <c r="E21" s="211"/>
      <c r="F21" s="211"/>
      <c r="G21" s="61">
        <v>14</v>
      </c>
      <c r="H21" s="74">
        <v>40955</v>
      </c>
      <c r="I21" s="74">
        <v>-406116</v>
      </c>
    </row>
    <row r="22" spans="1:9" ht="12.75" customHeight="1" x14ac:dyDescent="0.2">
      <c r="A22" s="211" t="s">
        <v>180</v>
      </c>
      <c r="B22" s="211"/>
      <c r="C22" s="211"/>
      <c r="D22" s="211"/>
      <c r="E22" s="211"/>
      <c r="F22" s="211"/>
      <c r="G22" s="61">
        <v>15</v>
      </c>
      <c r="H22" s="74">
        <v>0</v>
      </c>
      <c r="I22" s="74">
        <v>0</v>
      </c>
    </row>
    <row r="23" spans="1:9" ht="12.75" customHeight="1" x14ac:dyDescent="0.2">
      <c r="A23" s="211" t="s">
        <v>181</v>
      </c>
      <c r="B23" s="211"/>
      <c r="C23" s="211"/>
      <c r="D23" s="211"/>
      <c r="E23" s="211"/>
      <c r="F23" s="211"/>
      <c r="G23" s="61">
        <v>16</v>
      </c>
      <c r="H23" s="74">
        <v>-2918481</v>
      </c>
      <c r="I23" s="74">
        <f>-884381-270921</f>
        <v>-1155302</v>
      </c>
    </row>
    <row r="24" spans="1:9" ht="12.75" customHeight="1" x14ac:dyDescent="0.2">
      <c r="A24" s="191" t="s">
        <v>182</v>
      </c>
      <c r="B24" s="191"/>
      <c r="C24" s="191"/>
      <c r="D24" s="191"/>
      <c r="E24" s="191"/>
      <c r="F24" s="191"/>
      <c r="G24" s="57">
        <v>17</v>
      </c>
      <c r="H24" s="75">
        <f>H18+H19</f>
        <v>1527245</v>
      </c>
      <c r="I24" s="75">
        <f>I18+I19</f>
        <v>329241</v>
      </c>
    </row>
    <row r="25" spans="1:9" ht="12.75" customHeight="1" x14ac:dyDescent="0.2">
      <c r="A25" s="198" t="s">
        <v>183</v>
      </c>
      <c r="B25" s="198"/>
      <c r="C25" s="198"/>
      <c r="D25" s="198"/>
      <c r="E25" s="198"/>
      <c r="F25" s="198"/>
      <c r="G25" s="61">
        <v>18</v>
      </c>
      <c r="H25" s="74">
        <v>0</v>
      </c>
      <c r="I25" s="74">
        <v>0</v>
      </c>
    </row>
    <row r="26" spans="1:9" ht="12.75" customHeight="1" x14ac:dyDescent="0.2">
      <c r="A26" s="198" t="s">
        <v>184</v>
      </c>
      <c r="B26" s="198"/>
      <c r="C26" s="198"/>
      <c r="D26" s="198"/>
      <c r="E26" s="198"/>
      <c r="F26" s="198"/>
      <c r="G26" s="61">
        <v>19</v>
      </c>
      <c r="H26" s="74">
        <v>0</v>
      </c>
      <c r="I26" s="74">
        <v>0</v>
      </c>
    </row>
    <row r="27" spans="1:9" ht="28.9" customHeight="1" x14ac:dyDescent="0.2">
      <c r="A27" s="193" t="s">
        <v>185</v>
      </c>
      <c r="B27" s="193"/>
      <c r="C27" s="193"/>
      <c r="D27" s="193"/>
      <c r="E27" s="193"/>
      <c r="F27" s="193"/>
      <c r="G27" s="57">
        <v>20</v>
      </c>
      <c r="H27" s="75">
        <f>H24+H25+H26</f>
        <v>1527245</v>
      </c>
      <c r="I27" s="75">
        <f>I24+I25+I26</f>
        <v>329241</v>
      </c>
    </row>
    <row r="28" spans="1:9" x14ac:dyDescent="0.2">
      <c r="A28" s="209" t="s">
        <v>186</v>
      </c>
      <c r="B28" s="209"/>
      <c r="C28" s="209"/>
      <c r="D28" s="209"/>
      <c r="E28" s="209"/>
      <c r="F28" s="209"/>
      <c r="G28" s="209"/>
      <c r="H28" s="209"/>
      <c r="I28" s="209"/>
    </row>
    <row r="29" spans="1:9" ht="23.45" customHeight="1" x14ac:dyDescent="0.2">
      <c r="A29" s="198" t="s">
        <v>187</v>
      </c>
      <c r="B29" s="198"/>
      <c r="C29" s="198"/>
      <c r="D29" s="198"/>
      <c r="E29" s="198"/>
      <c r="F29" s="198"/>
      <c r="G29" s="61">
        <v>21</v>
      </c>
      <c r="H29" s="73">
        <v>0</v>
      </c>
      <c r="I29" s="73">
        <v>0</v>
      </c>
    </row>
    <row r="30" spans="1:9" ht="12.75" customHeight="1" x14ac:dyDescent="0.2">
      <c r="A30" s="198" t="s">
        <v>188</v>
      </c>
      <c r="B30" s="198"/>
      <c r="C30" s="198"/>
      <c r="D30" s="198"/>
      <c r="E30" s="198"/>
      <c r="F30" s="198"/>
      <c r="G30" s="61">
        <v>22</v>
      </c>
      <c r="H30" s="73">
        <v>0</v>
      </c>
      <c r="I30" s="73">
        <v>0</v>
      </c>
    </row>
    <row r="31" spans="1:9" ht="12.75" customHeight="1" x14ac:dyDescent="0.2">
      <c r="A31" s="198" t="s">
        <v>189</v>
      </c>
      <c r="B31" s="198"/>
      <c r="C31" s="198"/>
      <c r="D31" s="198"/>
      <c r="E31" s="198"/>
      <c r="F31" s="198"/>
      <c r="G31" s="61">
        <v>23</v>
      </c>
      <c r="H31" s="73">
        <v>0</v>
      </c>
      <c r="I31" s="73">
        <v>0</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0</v>
      </c>
      <c r="I33" s="73">
        <v>0</v>
      </c>
    </row>
    <row r="34" spans="1:9" ht="12.75" customHeight="1" x14ac:dyDescent="0.2">
      <c r="A34" s="198" t="s">
        <v>192</v>
      </c>
      <c r="B34" s="198"/>
      <c r="C34" s="198"/>
      <c r="D34" s="198"/>
      <c r="E34" s="198"/>
      <c r="F34" s="198"/>
      <c r="G34" s="61">
        <v>26</v>
      </c>
      <c r="H34" s="73">
        <v>0</v>
      </c>
      <c r="I34" s="73">
        <v>0</v>
      </c>
    </row>
    <row r="35" spans="1:9" ht="27.6" customHeight="1" x14ac:dyDescent="0.2">
      <c r="A35" s="191" t="s">
        <v>193</v>
      </c>
      <c r="B35" s="191"/>
      <c r="C35" s="191"/>
      <c r="D35" s="191"/>
      <c r="E35" s="191"/>
      <c r="F35" s="191"/>
      <c r="G35" s="57">
        <v>27</v>
      </c>
      <c r="H35" s="72">
        <f>H29+H30+H31+H32+H33+H34</f>
        <v>0</v>
      </c>
      <c r="I35" s="72">
        <f>I29+I30+I31+I32+I33+I34</f>
        <v>0</v>
      </c>
    </row>
    <row r="36" spans="1:9" ht="26.45" customHeight="1" x14ac:dyDescent="0.2">
      <c r="A36" s="198" t="s">
        <v>194</v>
      </c>
      <c r="B36" s="198"/>
      <c r="C36" s="198"/>
      <c r="D36" s="198"/>
      <c r="E36" s="198"/>
      <c r="F36" s="198"/>
      <c r="G36" s="61">
        <v>28</v>
      </c>
      <c r="H36" s="73">
        <v>0</v>
      </c>
      <c r="I36" s="73">
        <v>0</v>
      </c>
    </row>
    <row r="37" spans="1:9" ht="12.75" customHeight="1" x14ac:dyDescent="0.2">
      <c r="A37" s="198" t="s">
        <v>195</v>
      </c>
      <c r="B37" s="198"/>
      <c r="C37" s="198"/>
      <c r="D37" s="198"/>
      <c r="E37" s="198"/>
      <c r="F37" s="198"/>
      <c r="G37" s="61">
        <v>29</v>
      </c>
      <c r="H37" s="73">
        <v>0</v>
      </c>
      <c r="I37" s="73">
        <v>0</v>
      </c>
    </row>
    <row r="38" spans="1:9" ht="12.75" customHeight="1" x14ac:dyDescent="0.2">
      <c r="A38" s="198" t="s">
        <v>196</v>
      </c>
      <c r="B38" s="198"/>
      <c r="C38" s="198"/>
      <c r="D38" s="198"/>
      <c r="E38" s="198"/>
      <c r="F38" s="198"/>
      <c r="G38" s="61">
        <v>30</v>
      </c>
      <c r="H38" s="73">
        <v>0</v>
      </c>
      <c r="I38" s="73">
        <v>0</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0</v>
      </c>
      <c r="I40" s="73">
        <v>0</v>
      </c>
    </row>
    <row r="41" spans="1:9" ht="22.9" customHeight="1" x14ac:dyDescent="0.2">
      <c r="A41" s="191" t="s">
        <v>199</v>
      </c>
      <c r="B41" s="191"/>
      <c r="C41" s="191"/>
      <c r="D41" s="191"/>
      <c r="E41" s="191"/>
      <c r="F41" s="191"/>
      <c r="G41" s="57">
        <v>33</v>
      </c>
      <c r="H41" s="72">
        <f>H36+H37+H38+H39+H40</f>
        <v>0</v>
      </c>
      <c r="I41" s="72">
        <f>I36+I37+I38+I39+I40</f>
        <v>0</v>
      </c>
    </row>
    <row r="42" spans="1:9" ht="30.6" customHeight="1" x14ac:dyDescent="0.2">
      <c r="A42" s="193" t="s">
        <v>200</v>
      </c>
      <c r="B42" s="193"/>
      <c r="C42" s="193"/>
      <c r="D42" s="193"/>
      <c r="E42" s="193"/>
      <c r="F42" s="193"/>
      <c r="G42" s="57">
        <v>34</v>
      </c>
      <c r="H42" s="72">
        <f>H35+H41</f>
        <v>0</v>
      </c>
      <c r="I42" s="72">
        <f>I35+I41</f>
        <v>0</v>
      </c>
    </row>
    <row r="43" spans="1:9" x14ac:dyDescent="0.2">
      <c r="A43" s="209" t="s">
        <v>201</v>
      </c>
      <c r="B43" s="209"/>
      <c r="C43" s="209"/>
      <c r="D43" s="209"/>
      <c r="E43" s="209"/>
      <c r="F43" s="209"/>
      <c r="G43" s="209"/>
      <c r="H43" s="209"/>
      <c r="I43" s="209"/>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0</v>
      </c>
    </row>
    <row r="46" spans="1:9" ht="12.75" customHeight="1" x14ac:dyDescent="0.2">
      <c r="A46" s="198" t="s">
        <v>204</v>
      </c>
      <c r="B46" s="198"/>
      <c r="C46" s="198"/>
      <c r="D46" s="198"/>
      <c r="E46" s="198"/>
      <c r="F46" s="198"/>
      <c r="G46" s="61">
        <v>37</v>
      </c>
      <c r="H46" s="73">
        <v>0</v>
      </c>
      <c r="I46" s="73">
        <v>1047731</v>
      </c>
    </row>
    <row r="47" spans="1:9" ht="12.75" customHeight="1" x14ac:dyDescent="0.2">
      <c r="A47" s="198" t="s">
        <v>205</v>
      </c>
      <c r="B47" s="198"/>
      <c r="C47" s="198"/>
      <c r="D47" s="198"/>
      <c r="E47" s="198"/>
      <c r="F47" s="198"/>
      <c r="G47" s="61">
        <v>38</v>
      </c>
      <c r="H47" s="73">
        <v>0</v>
      </c>
      <c r="I47" s="73">
        <v>0</v>
      </c>
    </row>
    <row r="48" spans="1:9" ht="25.9" customHeight="1" x14ac:dyDescent="0.2">
      <c r="A48" s="191" t="s">
        <v>206</v>
      </c>
      <c r="B48" s="191"/>
      <c r="C48" s="191"/>
      <c r="D48" s="191"/>
      <c r="E48" s="191"/>
      <c r="F48" s="191"/>
      <c r="G48" s="57">
        <v>39</v>
      </c>
      <c r="H48" s="72">
        <f>H44+H45+H46+H47</f>
        <v>0</v>
      </c>
      <c r="I48" s="72">
        <f>I44+I45+I46+I47</f>
        <v>1047731</v>
      </c>
    </row>
    <row r="49" spans="1:9" ht="24.6" customHeight="1" x14ac:dyDescent="0.2">
      <c r="A49" s="198" t="s">
        <v>297</v>
      </c>
      <c r="B49" s="198"/>
      <c r="C49" s="198"/>
      <c r="D49" s="198"/>
      <c r="E49" s="198"/>
      <c r="F49" s="198"/>
      <c r="G49" s="61">
        <v>40</v>
      </c>
      <c r="H49" s="73">
        <v>-213230</v>
      </c>
      <c r="I49" s="73">
        <v>0</v>
      </c>
    </row>
    <row r="50" spans="1:9" ht="12.75" customHeight="1" x14ac:dyDescent="0.2">
      <c r="A50" s="198" t="s">
        <v>207</v>
      </c>
      <c r="B50" s="198"/>
      <c r="C50" s="198"/>
      <c r="D50" s="198"/>
      <c r="E50" s="198"/>
      <c r="F50" s="198"/>
      <c r="G50" s="61">
        <v>41</v>
      </c>
      <c r="H50" s="73">
        <v>0</v>
      </c>
      <c r="I50" s="73">
        <v>0</v>
      </c>
    </row>
    <row r="51" spans="1:9" ht="12.75" customHeight="1" x14ac:dyDescent="0.2">
      <c r="A51" s="198" t="s">
        <v>208</v>
      </c>
      <c r="B51" s="198"/>
      <c r="C51" s="198"/>
      <c r="D51" s="198"/>
      <c r="E51" s="198"/>
      <c r="F51" s="198"/>
      <c r="G51" s="61">
        <v>42</v>
      </c>
      <c r="H51" s="73">
        <v>-1607885</v>
      </c>
      <c r="I51" s="73">
        <v>-1437655</v>
      </c>
    </row>
    <row r="52" spans="1:9" ht="26.45" customHeight="1" x14ac:dyDescent="0.2">
      <c r="A52" s="198" t="s">
        <v>209</v>
      </c>
      <c r="B52" s="198"/>
      <c r="C52" s="198"/>
      <c r="D52" s="198"/>
      <c r="E52" s="198"/>
      <c r="F52" s="198"/>
      <c r="G52" s="61">
        <v>43</v>
      </c>
      <c r="H52" s="73">
        <v>0</v>
      </c>
      <c r="I52" s="73">
        <v>0</v>
      </c>
    </row>
    <row r="53" spans="1:9" ht="12.75" customHeight="1" x14ac:dyDescent="0.2">
      <c r="A53" s="198" t="s">
        <v>210</v>
      </c>
      <c r="B53" s="198"/>
      <c r="C53" s="198"/>
      <c r="D53" s="198"/>
      <c r="E53" s="198"/>
      <c r="F53" s="198"/>
      <c r="G53" s="61">
        <v>44</v>
      </c>
      <c r="H53" s="73">
        <v>0</v>
      </c>
      <c r="I53" s="73">
        <v>0</v>
      </c>
    </row>
    <row r="54" spans="1:9" ht="27.6" customHeight="1" x14ac:dyDescent="0.2">
      <c r="A54" s="191" t="s">
        <v>211</v>
      </c>
      <c r="B54" s="191"/>
      <c r="C54" s="191"/>
      <c r="D54" s="191"/>
      <c r="E54" s="191"/>
      <c r="F54" s="191"/>
      <c r="G54" s="57">
        <v>45</v>
      </c>
      <c r="H54" s="72">
        <f>H49+H50+H51+H52+H53</f>
        <v>-1821115</v>
      </c>
      <c r="I54" s="72">
        <f>I49+I50+I51+I52+I53</f>
        <v>-1437655</v>
      </c>
    </row>
    <row r="55" spans="1:9" ht="27.6" customHeight="1" x14ac:dyDescent="0.2">
      <c r="A55" s="193" t="s">
        <v>212</v>
      </c>
      <c r="B55" s="193"/>
      <c r="C55" s="193"/>
      <c r="D55" s="193"/>
      <c r="E55" s="193"/>
      <c r="F55" s="193"/>
      <c r="G55" s="57">
        <v>46</v>
      </c>
      <c r="H55" s="72">
        <f>H48+H54</f>
        <v>-1821115</v>
      </c>
      <c r="I55" s="72">
        <f>I48+I54</f>
        <v>-389924</v>
      </c>
    </row>
    <row r="56" spans="1:9" x14ac:dyDescent="0.2">
      <c r="A56" s="167" t="s">
        <v>213</v>
      </c>
      <c r="B56" s="167"/>
      <c r="C56" s="167"/>
      <c r="D56" s="167"/>
      <c r="E56" s="167"/>
      <c r="F56" s="167"/>
      <c r="G56" s="61">
        <v>47</v>
      </c>
      <c r="H56" s="73">
        <v>0</v>
      </c>
      <c r="I56" s="73">
        <v>0</v>
      </c>
    </row>
    <row r="57" spans="1:9" ht="27" customHeight="1" x14ac:dyDescent="0.2">
      <c r="A57" s="193" t="s">
        <v>214</v>
      </c>
      <c r="B57" s="193"/>
      <c r="C57" s="193"/>
      <c r="D57" s="193"/>
      <c r="E57" s="193"/>
      <c r="F57" s="193"/>
      <c r="G57" s="57">
        <v>48</v>
      </c>
      <c r="H57" s="72">
        <f>H27+H42+H55+H56</f>
        <v>-293870</v>
      </c>
      <c r="I57" s="72">
        <f>I27+I42+I55+I56</f>
        <v>-60683</v>
      </c>
    </row>
    <row r="58" spans="1:9" ht="15.6" customHeight="1" x14ac:dyDescent="0.2">
      <c r="A58" s="210" t="s">
        <v>215</v>
      </c>
      <c r="B58" s="210"/>
      <c r="C58" s="210"/>
      <c r="D58" s="210"/>
      <c r="E58" s="210"/>
      <c r="F58" s="210"/>
      <c r="G58" s="61">
        <v>49</v>
      </c>
      <c r="H58" s="73">
        <v>433517</v>
      </c>
      <c r="I58" s="73">
        <v>139647</v>
      </c>
    </row>
    <row r="59" spans="1:9" ht="28.9" customHeight="1" x14ac:dyDescent="0.2">
      <c r="A59" s="193" t="s">
        <v>216</v>
      </c>
      <c r="B59" s="193"/>
      <c r="C59" s="193"/>
      <c r="D59" s="193"/>
      <c r="E59" s="193"/>
      <c r="F59" s="193"/>
      <c r="G59" s="57">
        <v>50</v>
      </c>
      <c r="H59" s="72">
        <f>H57+H58</f>
        <v>139647</v>
      </c>
      <c r="I59" s="72">
        <f>I57+I58</f>
        <v>78964</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8" zoomScale="110" zoomScaleNormal="100" workbookViewId="0">
      <selection activeCell="H50" sqref="H50:I5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217</v>
      </c>
      <c r="B1" s="212"/>
      <c r="C1" s="212"/>
      <c r="D1" s="212"/>
      <c r="E1" s="212"/>
      <c r="F1" s="212"/>
      <c r="G1" s="212"/>
      <c r="H1" s="212"/>
      <c r="I1" s="212"/>
    </row>
    <row r="2" spans="1:9" ht="12.75" customHeight="1" x14ac:dyDescent="0.2">
      <c r="A2" s="207" t="s">
        <v>319</v>
      </c>
      <c r="B2" s="178"/>
      <c r="C2" s="178"/>
      <c r="D2" s="178"/>
      <c r="E2" s="178"/>
      <c r="F2" s="178"/>
      <c r="G2" s="178"/>
      <c r="H2" s="178"/>
      <c r="I2" s="178"/>
    </row>
    <row r="3" spans="1:9" x14ac:dyDescent="0.2">
      <c r="A3" s="189" t="s">
        <v>433</v>
      </c>
      <c r="B3" s="217"/>
      <c r="C3" s="217"/>
      <c r="D3" s="217"/>
      <c r="E3" s="217"/>
      <c r="F3" s="217"/>
      <c r="G3" s="217"/>
      <c r="H3" s="217"/>
      <c r="I3" s="217"/>
    </row>
    <row r="4" spans="1:9" x14ac:dyDescent="0.2">
      <c r="A4" s="213" t="s">
        <v>320</v>
      </c>
      <c r="B4" s="181"/>
      <c r="C4" s="181"/>
      <c r="D4" s="181"/>
      <c r="E4" s="181"/>
      <c r="F4" s="181"/>
      <c r="G4" s="181"/>
      <c r="H4" s="181"/>
      <c r="I4" s="182"/>
    </row>
    <row r="5" spans="1:9" ht="33.75" x14ac:dyDescent="0.2">
      <c r="A5" s="204" t="s">
        <v>2</v>
      </c>
      <c r="B5" s="186"/>
      <c r="C5" s="186"/>
      <c r="D5" s="186"/>
      <c r="E5" s="186"/>
      <c r="F5" s="186"/>
      <c r="G5" s="58" t="s">
        <v>106</v>
      </c>
      <c r="H5" s="59" t="s">
        <v>290</v>
      </c>
      <c r="I5" s="59" t="s">
        <v>275</v>
      </c>
    </row>
    <row r="6" spans="1:9" x14ac:dyDescent="0.2">
      <c r="A6" s="215">
        <v>1</v>
      </c>
      <c r="B6" s="186"/>
      <c r="C6" s="186"/>
      <c r="D6" s="186"/>
      <c r="E6" s="186"/>
      <c r="F6" s="186"/>
      <c r="G6" s="60">
        <v>2</v>
      </c>
      <c r="H6" s="59" t="s">
        <v>166</v>
      </c>
      <c r="I6" s="59" t="s">
        <v>167</v>
      </c>
    </row>
    <row r="7" spans="1:9" x14ac:dyDescent="0.2">
      <c r="A7" s="209" t="s">
        <v>168</v>
      </c>
      <c r="B7" s="216"/>
      <c r="C7" s="216"/>
      <c r="D7" s="216"/>
      <c r="E7" s="216"/>
      <c r="F7" s="216"/>
      <c r="G7" s="216"/>
      <c r="H7" s="216"/>
      <c r="I7" s="216"/>
    </row>
    <row r="8" spans="1:9" x14ac:dyDescent="0.2">
      <c r="A8" s="198" t="s">
        <v>218</v>
      </c>
      <c r="B8" s="198"/>
      <c r="C8" s="198"/>
      <c r="D8" s="198"/>
      <c r="E8" s="198"/>
      <c r="F8" s="198"/>
      <c r="G8" s="56">
        <v>1</v>
      </c>
      <c r="H8" s="73">
        <v>0</v>
      </c>
      <c r="I8" s="73">
        <v>0</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0</v>
      </c>
      <c r="I10" s="73">
        <v>0</v>
      </c>
    </row>
    <row r="11" spans="1:9" x14ac:dyDescent="0.2">
      <c r="A11" s="198" t="s">
        <v>221</v>
      </c>
      <c r="B11" s="198"/>
      <c r="C11" s="198"/>
      <c r="D11" s="198"/>
      <c r="E11" s="198"/>
      <c r="F11" s="198"/>
      <c r="G11" s="56">
        <v>4</v>
      </c>
      <c r="H11" s="73">
        <v>0</v>
      </c>
      <c r="I11" s="73">
        <v>0</v>
      </c>
    </row>
    <row r="12" spans="1:9" x14ac:dyDescent="0.2">
      <c r="A12" s="198" t="s">
        <v>371</v>
      </c>
      <c r="B12" s="198"/>
      <c r="C12" s="198"/>
      <c r="D12" s="198"/>
      <c r="E12" s="198"/>
      <c r="F12" s="198"/>
      <c r="G12" s="56">
        <v>5</v>
      </c>
      <c r="H12" s="73">
        <v>0</v>
      </c>
      <c r="I12" s="73">
        <v>0</v>
      </c>
    </row>
    <row r="13" spans="1:9" ht="24" customHeight="1" x14ac:dyDescent="0.2">
      <c r="A13" s="203" t="s">
        <v>379</v>
      </c>
      <c r="B13" s="203"/>
      <c r="C13" s="203"/>
      <c r="D13" s="203"/>
      <c r="E13" s="203"/>
      <c r="F13" s="203"/>
      <c r="G13" s="57">
        <v>6</v>
      </c>
      <c r="H13" s="76">
        <v>0</v>
      </c>
      <c r="I13" s="76">
        <v>0</v>
      </c>
    </row>
    <row r="14" spans="1:9" x14ac:dyDescent="0.2">
      <c r="A14" s="198" t="s">
        <v>372</v>
      </c>
      <c r="B14" s="198"/>
      <c r="C14" s="198"/>
      <c r="D14" s="198"/>
      <c r="E14" s="198"/>
      <c r="F14" s="198"/>
      <c r="G14" s="56">
        <v>7</v>
      </c>
      <c r="H14" s="73">
        <v>0</v>
      </c>
      <c r="I14" s="73">
        <v>0</v>
      </c>
    </row>
    <row r="15" spans="1:9" x14ac:dyDescent="0.2">
      <c r="A15" s="198" t="s">
        <v>373</v>
      </c>
      <c r="B15" s="198"/>
      <c r="C15" s="198"/>
      <c r="D15" s="198"/>
      <c r="E15" s="198"/>
      <c r="F15" s="198"/>
      <c r="G15" s="56">
        <v>8</v>
      </c>
      <c r="H15" s="73">
        <v>0</v>
      </c>
      <c r="I15" s="73">
        <v>0</v>
      </c>
    </row>
    <row r="16" spans="1:9" x14ac:dyDescent="0.2">
      <c r="A16" s="198" t="s">
        <v>374</v>
      </c>
      <c r="B16" s="198"/>
      <c r="C16" s="198"/>
      <c r="D16" s="198"/>
      <c r="E16" s="198"/>
      <c r="F16" s="198"/>
      <c r="G16" s="56">
        <v>9</v>
      </c>
      <c r="H16" s="73">
        <v>0</v>
      </c>
      <c r="I16" s="73">
        <v>0</v>
      </c>
    </row>
    <row r="17" spans="1:9" x14ac:dyDescent="0.2">
      <c r="A17" s="198" t="s">
        <v>375</v>
      </c>
      <c r="B17" s="198"/>
      <c r="C17" s="198"/>
      <c r="D17" s="198"/>
      <c r="E17" s="198"/>
      <c r="F17" s="198"/>
      <c r="G17" s="56">
        <v>10</v>
      </c>
      <c r="H17" s="73">
        <v>0</v>
      </c>
      <c r="I17" s="73">
        <v>0</v>
      </c>
    </row>
    <row r="18" spans="1:9" x14ac:dyDescent="0.2">
      <c r="A18" s="198" t="s">
        <v>376</v>
      </c>
      <c r="B18" s="198"/>
      <c r="C18" s="198"/>
      <c r="D18" s="198"/>
      <c r="E18" s="198"/>
      <c r="F18" s="198"/>
      <c r="G18" s="56">
        <v>11</v>
      </c>
      <c r="H18" s="73">
        <v>0</v>
      </c>
      <c r="I18" s="73">
        <v>0</v>
      </c>
    </row>
    <row r="19" spans="1:9" x14ac:dyDescent="0.2">
      <c r="A19" s="198" t="s">
        <v>377</v>
      </c>
      <c r="B19" s="198"/>
      <c r="C19" s="198"/>
      <c r="D19" s="198"/>
      <c r="E19" s="198"/>
      <c r="F19" s="198"/>
      <c r="G19" s="56">
        <v>12</v>
      </c>
      <c r="H19" s="73">
        <v>0</v>
      </c>
      <c r="I19" s="73">
        <v>0</v>
      </c>
    </row>
    <row r="20" spans="1:9" ht="26.25" customHeight="1" x14ac:dyDescent="0.2">
      <c r="A20" s="203" t="s">
        <v>380</v>
      </c>
      <c r="B20" s="203"/>
      <c r="C20" s="203"/>
      <c r="D20" s="203"/>
      <c r="E20" s="203"/>
      <c r="F20" s="203"/>
      <c r="G20" s="57">
        <v>13</v>
      </c>
      <c r="H20" s="76">
        <f>SUM(H14:H19)</f>
        <v>0</v>
      </c>
      <c r="I20" s="76">
        <f>SUM(I14:I19)</f>
        <v>0</v>
      </c>
    </row>
    <row r="21" spans="1:9" ht="25.9" customHeight="1" x14ac:dyDescent="0.2">
      <c r="A21" s="193" t="s">
        <v>381</v>
      </c>
      <c r="B21" s="193"/>
      <c r="C21" s="193"/>
      <c r="D21" s="193"/>
      <c r="E21" s="193"/>
      <c r="F21" s="193"/>
      <c r="G21" s="57">
        <v>14</v>
      </c>
      <c r="H21" s="72">
        <f>H13+H20</f>
        <v>0</v>
      </c>
      <c r="I21" s="72">
        <f>I13+I20</f>
        <v>0</v>
      </c>
    </row>
    <row r="22" spans="1:9" x14ac:dyDescent="0.2">
      <c r="A22" s="209" t="s">
        <v>186</v>
      </c>
      <c r="B22" s="216"/>
      <c r="C22" s="216"/>
      <c r="D22" s="216"/>
      <c r="E22" s="216"/>
      <c r="F22" s="216"/>
      <c r="G22" s="216"/>
      <c r="H22" s="216"/>
      <c r="I22" s="216"/>
    </row>
    <row r="23" spans="1:9" ht="26.45" customHeight="1" x14ac:dyDescent="0.2">
      <c r="A23" s="198" t="s">
        <v>222</v>
      </c>
      <c r="B23" s="198"/>
      <c r="C23" s="198"/>
      <c r="D23" s="198"/>
      <c r="E23" s="198"/>
      <c r="F23" s="198"/>
      <c r="G23" s="56">
        <v>15</v>
      </c>
      <c r="H23" s="73">
        <v>0</v>
      </c>
      <c r="I23" s="73">
        <v>0</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0</v>
      </c>
      <c r="I25" s="73">
        <v>0</v>
      </c>
    </row>
    <row r="26" spans="1:9" x14ac:dyDescent="0.2">
      <c r="A26" s="198" t="s">
        <v>225</v>
      </c>
      <c r="B26" s="198"/>
      <c r="C26" s="198"/>
      <c r="D26" s="198"/>
      <c r="E26" s="198"/>
      <c r="F26" s="198"/>
      <c r="G26" s="56">
        <v>18</v>
      </c>
      <c r="H26" s="73">
        <v>0</v>
      </c>
      <c r="I26" s="73">
        <v>0</v>
      </c>
    </row>
    <row r="27" spans="1:9" x14ac:dyDescent="0.2">
      <c r="A27" s="198" t="s">
        <v>226</v>
      </c>
      <c r="B27" s="198"/>
      <c r="C27" s="198"/>
      <c r="D27" s="198"/>
      <c r="E27" s="198"/>
      <c r="F27" s="198"/>
      <c r="G27" s="56">
        <v>19</v>
      </c>
      <c r="H27" s="73">
        <v>0</v>
      </c>
      <c r="I27" s="73">
        <v>0</v>
      </c>
    </row>
    <row r="28" spans="1:9" x14ac:dyDescent="0.2">
      <c r="A28" s="198" t="s">
        <v>227</v>
      </c>
      <c r="B28" s="198"/>
      <c r="C28" s="198"/>
      <c r="D28" s="198"/>
      <c r="E28" s="198"/>
      <c r="F28" s="198"/>
      <c r="G28" s="56">
        <v>20</v>
      </c>
      <c r="H28" s="73">
        <v>0</v>
      </c>
      <c r="I28" s="73">
        <v>0</v>
      </c>
    </row>
    <row r="29" spans="1:9" ht="25.15" customHeight="1" x14ac:dyDescent="0.2">
      <c r="A29" s="191" t="s">
        <v>408</v>
      </c>
      <c r="B29" s="191"/>
      <c r="C29" s="191"/>
      <c r="D29" s="191"/>
      <c r="E29" s="191"/>
      <c r="F29" s="191"/>
      <c r="G29" s="57">
        <v>21</v>
      </c>
      <c r="H29" s="72">
        <f>SUM(H23:H28)</f>
        <v>0</v>
      </c>
      <c r="I29" s="72">
        <f>SUM(I23:I28)</f>
        <v>0</v>
      </c>
    </row>
    <row r="30" spans="1:9" ht="21" customHeight="1" x14ac:dyDescent="0.2">
      <c r="A30" s="198" t="s">
        <v>228</v>
      </c>
      <c r="B30" s="198"/>
      <c r="C30" s="198"/>
      <c r="D30" s="198"/>
      <c r="E30" s="198"/>
      <c r="F30" s="198"/>
      <c r="G30" s="56">
        <v>22</v>
      </c>
      <c r="H30" s="73">
        <v>0</v>
      </c>
      <c r="I30" s="73">
        <v>0</v>
      </c>
    </row>
    <row r="31" spans="1:9" x14ac:dyDescent="0.2">
      <c r="A31" s="198" t="s">
        <v>229</v>
      </c>
      <c r="B31" s="198"/>
      <c r="C31" s="198"/>
      <c r="D31" s="198"/>
      <c r="E31" s="198"/>
      <c r="F31" s="198"/>
      <c r="G31" s="56">
        <v>23</v>
      </c>
      <c r="H31" s="73">
        <v>0</v>
      </c>
      <c r="I31" s="73">
        <v>0</v>
      </c>
    </row>
    <row r="32" spans="1:9" x14ac:dyDescent="0.2">
      <c r="A32" s="198" t="s">
        <v>378</v>
      </c>
      <c r="B32" s="198"/>
      <c r="C32" s="198"/>
      <c r="D32" s="198"/>
      <c r="E32" s="198"/>
      <c r="F32" s="198"/>
      <c r="G32" s="56">
        <v>24</v>
      </c>
      <c r="H32" s="73">
        <v>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191" t="s">
        <v>409</v>
      </c>
      <c r="B35" s="191"/>
      <c r="C35" s="191"/>
      <c r="D35" s="191"/>
      <c r="E35" s="191"/>
      <c r="F35" s="191"/>
      <c r="G35" s="57">
        <v>27</v>
      </c>
      <c r="H35" s="72">
        <f>SUM(H30:H34)</f>
        <v>0</v>
      </c>
      <c r="I35" s="72">
        <f>SUM(I30:I34)</f>
        <v>0</v>
      </c>
    </row>
    <row r="36" spans="1:9" ht="26.45" customHeight="1" x14ac:dyDescent="0.2">
      <c r="A36" s="193" t="s">
        <v>382</v>
      </c>
      <c r="B36" s="193"/>
      <c r="C36" s="193"/>
      <c r="D36" s="193"/>
      <c r="E36" s="193"/>
      <c r="F36" s="193"/>
      <c r="G36" s="57">
        <v>28</v>
      </c>
      <c r="H36" s="72">
        <f>H29+H35</f>
        <v>0</v>
      </c>
      <c r="I36" s="72">
        <f>I29+I35</f>
        <v>0</v>
      </c>
    </row>
    <row r="37" spans="1:9" x14ac:dyDescent="0.2">
      <c r="A37" s="209"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191" t="s">
        <v>410</v>
      </c>
      <c r="B42" s="191"/>
      <c r="C42" s="191"/>
      <c r="D42" s="191"/>
      <c r="E42" s="191"/>
      <c r="F42" s="191"/>
      <c r="G42" s="57">
        <v>33</v>
      </c>
      <c r="H42" s="72">
        <v>0</v>
      </c>
      <c r="I42" s="72">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191" t="s">
        <v>411</v>
      </c>
      <c r="B48" s="191"/>
      <c r="C48" s="191"/>
      <c r="D48" s="191"/>
      <c r="E48" s="191"/>
      <c r="F48" s="191"/>
      <c r="G48" s="57">
        <v>39</v>
      </c>
      <c r="H48" s="72">
        <f>H47+H46+H45+H44+H43</f>
        <v>0</v>
      </c>
      <c r="I48" s="72">
        <f>I47+I46+I45+I44+I43</f>
        <v>0</v>
      </c>
    </row>
    <row r="49" spans="1:9" ht="28.15" customHeight="1" x14ac:dyDescent="0.2">
      <c r="A49" s="193" t="s">
        <v>419</v>
      </c>
      <c r="B49" s="193"/>
      <c r="C49" s="193"/>
      <c r="D49" s="193"/>
      <c r="E49" s="193"/>
      <c r="F49" s="193"/>
      <c r="G49" s="57">
        <v>40</v>
      </c>
      <c r="H49" s="72">
        <f>H48+H42</f>
        <v>0</v>
      </c>
      <c r="I49" s="72">
        <f>I48+I42</f>
        <v>0</v>
      </c>
    </row>
    <row r="50" spans="1:9" x14ac:dyDescent="0.2">
      <c r="A50" s="198" t="s">
        <v>241</v>
      </c>
      <c r="B50" s="198"/>
      <c r="C50" s="198"/>
      <c r="D50" s="198"/>
      <c r="E50" s="198"/>
      <c r="F50" s="198"/>
      <c r="G50" s="56">
        <v>41</v>
      </c>
      <c r="H50" s="73">
        <v>0</v>
      </c>
      <c r="I50" s="73">
        <v>0</v>
      </c>
    </row>
    <row r="51" spans="1:9" ht="24.6" customHeight="1" x14ac:dyDescent="0.2">
      <c r="A51" s="193" t="s">
        <v>383</v>
      </c>
      <c r="B51" s="193"/>
      <c r="C51" s="193"/>
      <c r="D51" s="193"/>
      <c r="E51" s="193"/>
      <c r="F51" s="193"/>
      <c r="G51" s="57">
        <v>42</v>
      </c>
      <c r="H51" s="72">
        <v>0</v>
      </c>
      <c r="I51" s="72">
        <v>0</v>
      </c>
    </row>
    <row r="52" spans="1:9" x14ac:dyDescent="0.2">
      <c r="A52" s="210" t="s">
        <v>215</v>
      </c>
      <c r="B52" s="210"/>
      <c r="C52" s="210"/>
      <c r="D52" s="210"/>
      <c r="E52" s="210"/>
      <c r="F52" s="210"/>
      <c r="G52" s="56">
        <v>43</v>
      </c>
      <c r="H52" s="73">
        <v>0</v>
      </c>
      <c r="I52" s="73">
        <v>0</v>
      </c>
    </row>
    <row r="53" spans="1:9" ht="28.9" customHeight="1" x14ac:dyDescent="0.2">
      <c r="A53" s="210" t="s">
        <v>384</v>
      </c>
      <c r="B53" s="210"/>
      <c r="C53" s="210"/>
      <c r="D53" s="210"/>
      <c r="E53" s="210"/>
      <c r="F53" s="210"/>
      <c r="G53" s="56">
        <v>44</v>
      </c>
      <c r="H53" s="77">
        <v>0</v>
      </c>
      <c r="I53" s="77">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48" zoomScale="90" zoomScaleNormal="100" zoomScaleSheetLayoutView="90" workbookViewId="0">
      <selection activeCell="H53" sqref="H53:W56 H57:U57 H58:W58 Y53:Y58"/>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242</v>
      </c>
      <c r="B1" s="230"/>
      <c r="C1" s="230"/>
      <c r="D1" s="230"/>
      <c r="E1" s="230"/>
      <c r="F1" s="230"/>
      <c r="G1" s="230"/>
      <c r="H1" s="230"/>
      <c r="I1" s="230"/>
      <c r="J1" s="230"/>
      <c r="K1" s="25"/>
    </row>
    <row r="2" spans="1:26" ht="15.75" x14ac:dyDescent="0.2">
      <c r="A2" s="3"/>
      <c r="B2" s="4"/>
      <c r="C2" s="231" t="s">
        <v>243</v>
      </c>
      <c r="D2" s="231"/>
      <c r="E2" s="5"/>
      <c r="F2" s="6" t="s">
        <v>0</v>
      </c>
      <c r="G2" s="5"/>
      <c r="H2" s="26"/>
      <c r="I2" s="26"/>
      <c r="J2" s="26"/>
      <c r="K2" s="25"/>
      <c r="Y2" s="27" t="s">
        <v>433</v>
      </c>
    </row>
    <row r="3" spans="1:26" ht="13.5" customHeight="1" x14ac:dyDescent="0.2">
      <c r="A3" s="232" t="s">
        <v>244</v>
      </c>
      <c r="B3" s="233"/>
      <c r="C3" s="233"/>
      <c r="D3" s="233"/>
      <c r="E3" s="233"/>
      <c r="F3" s="233"/>
      <c r="G3" s="232" t="s">
        <v>3</v>
      </c>
      <c r="H3" s="225" t="s">
        <v>245</v>
      </c>
      <c r="I3" s="225"/>
      <c r="J3" s="225"/>
      <c r="K3" s="225"/>
      <c r="L3" s="225"/>
      <c r="M3" s="225"/>
      <c r="N3" s="225"/>
      <c r="O3" s="225"/>
      <c r="P3" s="225"/>
      <c r="Q3" s="225"/>
      <c r="R3" s="225"/>
      <c r="S3" s="225"/>
      <c r="T3" s="225"/>
      <c r="U3" s="225"/>
      <c r="V3" s="225"/>
      <c r="W3" s="225"/>
      <c r="X3" s="225"/>
      <c r="Y3" s="225" t="s">
        <v>388</v>
      </c>
      <c r="Z3" s="225" t="s">
        <v>246</v>
      </c>
    </row>
    <row r="4" spans="1:26" ht="90" x14ac:dyDescent="0.2">
      <c r="A4" s="233"/>
      <c r="B4" s="233"/>
      <c r="C4" s="233"/>
      <c r="D4" s="233"/>
      <c r="E4" s="233"/>
      <c r="F4" s="233"/>
      <c r="G4" s="223"/>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6"/>
      <c r="Z4" s="226"/>
    </row>
    <row r="5" spans="1:26" ht="22.5" x14ac:dyDescent="0.2">
      <c r="A5" s="227">
        <v>1</v>
      </c>
      <c r="B5" s="227"/>
      <c r="C5" s="227"/>
      <c r="D5" s="227"/>
      <c r="E5" s="227"/>
      <c r="F5" s="22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
      <c r="A6" s="221" t="s">
        <v>260</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
      <c r="A7" s="224" t="s">
        <v>291</v>
      </c>
      <c r="B7" s="224"/>
      <c r="C7" s="224"/>
      <c r="D7" s="224"/>
      <c r="E7" s="224"/>
      <c r="F7" s="224"/>
      <c r="G7" s="82">
        <v>1</v>
      </c>
      <c r="H7" s="85">
        <v>14814630</v>
      </c>
      <c r="I7" s="85">
        <v>-33895</v>
      </c>
      <c r="J7" s="85">
        <v>0</v>
      </c>
      <c r="K7" s="85">
        <v>191958</v>
      </c>
      <c r="L7" s="85">
        <v>483564</v>
      </c>
      <c r="M7" s="85">
        <v>0</v>
      </c>
      <c r="N7" s="85">
        <v>0</v>
      </c>
      <c r="O7" s="85">
        <v>2507021.5</v>
      </c>
      <c r="P7" s="85">
        <v>133711</v>
      </c>
      <c r="Q7" s="85">
        <v>0</v>
      </c>
      <c r="R7" s="85">
        <v>0</v>
      </c>
      <c r="S7" s="85">
        <v>0</v>
      </c>
      <c r="T7" s="85">
        <v>-35170</v>
      </c>
      <c r="U7" s="85">
        <v>0</v>
      </c>
      <c r="V7" s="85">
        <v>-18265428</v>
      </c>
      <c r="W7" s="85">
        <v>4985294</v>
      </c>
      <c r="X7" s="86">
        <f>H7+I7+J7+K7-L7+M7+N7+O7+P7+Q7+R7+V7+W7+S7+T7+U7</f>
        <v>3814557.5</v>
      </c>
      <c r="Y7" s="85">
        <v>63082</v>
      </c>
      <c r="Z7" s="86">
        <f>X7+Y7</f>
        <v>3877639.5</v>
      </c>
    </row>
    <row r="8" spans="1:26" x14ac:dyDescent="0.2">
      <c r="A8" s="219" t="s">
        <v>261</v>
      </c>
      <c r="B8" s="219"/>
      <c r="C8" s="219"/>
      <c r="D8" s="219"/>
      <c r="E8" s="219"/>
      <c r="F8" s="21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19" t="s">
        <v>262</v>
      </c>
      <c r="B9" s="219"/>
      <c r="C9" s="219"/>
      <c r="D9" s="219"/>
      <c r="E9" s="219"/>
      <c r="F9" s="21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0" t="s">
        <v>292</v>
      </c>
      <c r="B10" s="220"/>
      <c r="C10" s="220"/>
      <c r="D10" s="220"/>
      <c r="E10" s="220"/>
      <c r="F10" s="220"/>
      <c r="G10" s="83">
        <v>4</v>
      </c>
      <c r="H10" s="87">
        <f>H7+H8+H9</f>
        <v>14814630</v>
      </c>
      <c r="I10" s="87">
        <f t="shared" ref="I10:V10" si="2">I7+I8+I9</f>
        <v>-33895</v>
      </c>
      <c r="J10" s="87">
        <f t="shared" si="2"/>
        <v>0</v>
      </c>
      <c r="K10" s="87">
        <f t="shared" si="2"/>
        <v>191958</v>
      </c>
      <c r="L10" s="87">
        <f t="shared" si="2"/>
        <v>483564</v>
      </c>
      <c r="M10" s="87">
        <f t="shared" si="2"/>
        <v>0</v>
      </c>
      <c r="N10" s="87">
        <f t="shared" si="2"/>
        <v>0</v>
      </c>
      <c r="O10" s="87">
        <f t="shared" si="2"/>
        <v>2507021.5</v>
      </c>
      <c r="P10" s="87">
        <f t="shared" si="2"/>
        <v>133711</v>
      </c>
      <c r="Q10" s="87">
        <f t="shared" si="2"/>
        <v>0</v>
      </c>
      <c r="R10" s="87">
        <f t="shared" si="2"/>
        <v>0</v>
      </c>
      <c r="S10" s="87">
        <f t="shared" si="2"/>
        <v>0</v>
      </c>
      <c r="T10" s="87">
        <f t="shared" si="2"/>
        <v>-35170</v>
      </c>
      <c r="U10" s="87">
        <f>U7+U8+U9</f>
        <v>0</v>
      </c>
      <c r="V10" s="87">
        <f t="shared" si="2"/>
        <v>-18265428</v>
      </c>
      <c r="W10" s="87">
        <f>W7+W8+W9</f>
        <v>4985294</v>
      </c>
      <c r="X10" s="87">
        <f>X7+X8+X9</f>
        <v>3814557.5</v>
      </c>
      <c r="Y10" s="87">
        <f t="shared" ref="Y10:Z10" si="3">Y7+Y8+Y9</f>
        <v>63082</v>
      </c>
      <c r="Z10" s="87">
        <f t="shared" si="3"/>
        <v>3877639.5</v>
      </c>
    </row>
    <row r="11" spans="1:26" x14ac:dyDescent="0.2">
      <c r="A11" s="219" t="s">
        <v>263</v>
      </c>
      <c r="B11" s="219"/>
      <c r="C11" s="219"/>
      <c r="D11" s="219"/>
      <c r="E11" s="219"/>
      <c r="F11" s="21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1186497</v>
      </c>
      <c r="X11" s="86">
        <f>H11+I11+J11+K11-L11+M11+N11+O11+P11+Q11+R11+V11+W11+S11+T11+U11</f>
        <v>1186497</v>
      </c>
      <c r="Y11" s="85">
        <v>1001</v>
      </c>
      <c r="Z11" s="86">
        <f t="shared" ref="Z11:Z29" si="4">X11+Y11</f>
        <v>1187498</v>
      </c>
    </row>
    <row r="12" spans="1:26" x14ac:dyDescent="0.2">
      <c r="A12" s="219" t="s">
        <v>264</v>
      </c>
      <c r="B12" s="219"/>
      <c r="C12" s="219"/>
      <c r="D12" s="219"/>
      <c r="E12" s="219"/>
      <c r="F12" s="219"/>
      <c r="G12" s="82">
        <v>6</v>
      </c>
      <c r="H12" s="84">
        <v>0</v>
      </c>
      <c r="I12" s="84">
        <v>0</v>
      </c>
      <c r="J12" s="84">
        <v>0</v>
      </c>
      <c r="K12" s="84">
        <v>0</v>
      </c>
      <c r="L12" s="84">
        <v>0</v>
      </c>
      <c r="M12" s="84">
        <v>0</v>
      </c>
      <c r="N12" s="85">
        <v>0</v>
      </c>
      <c r="O12" s="84">
        <v>0</v>
      </c>
      <c r="P12" s="84">
        <v>0</v>
      </c>
      <c r="Q12" s="84">
        <v>0</v>
      </c>
      <c r="R12" s="84">
        <v>0</v>
      </c>
      <c r="S12" s="84">
        <v>0</v>
      </c>
      <c r="T12" s="85">
        <v>95133</v>
      </c>
      <c r="U12" s="85">
        <v>0</v>
      </c>
      <c r="V12" s="84">
        <v>0</v>
      </c>
      <c r="W12" s="84">
        <v>0</v>
      </c>
      <c r="X12" s="86">
        <f t="shared" ref="X12:X29" si="5">H12+I12+J12+K12-L12+M12+N12+O12+P12+Q12+R12+V12+W12+S12+T12+U12</f>
        <v>95133</v>
      </c>
      <c r="Y12" s="85">
        <v>0</v>
      </c>
      <c r="Z12" s="86">
        <f t="shared" si="4"/>
        <v>95133</v>
      </c>
    </row>
    <row r="13" spans="1:26" ht="26.25" customHeight="1" x14ac:dyDescent="0.2">
      <c r="A13" s="219" t="s">
        <v>265</v>
      </c>
      <c r="B13" s="219"/>
      <c r="C13" s="219"/>
      <c r="D13" s="219"/>
      <c r="E13" s="219"/>
      <c r="F13" s="219"/>
      <c r="G13" s="82">
        <v>7</v>
      </c>
      <c r="H13" s="84">
        <v>0</v>
      </c>
      <c r="I13" s="84">
        <v>0</v>
      </c>
      <c r="J13" s="84">
        <v>0</v>
      </c>
      <c r="K13" s="84">
        <v>0</v>
      </c>
      <c r="L13" s="84">
        <v>0</v>
      </c>
      <c r="M13" s="84">
        <v>0</v>
      </c>
      <c r="N13" s="84">
        <v>0</v>
      </c>
      <c r="O13" s="85">
        <v>-315366</v>
      </c>
      <c r="P13" s="84">
        <v>0</v>
      </c>
      <c r="Q13" s="84">
        <v>0</v>
      </c>
      <c r="R13" s="84">
        <v>0</v>
      </c>
      <c r="S13" s="84">
        <v>0</v>
      </c>
      <c r="T13" s="84">
        <v>0</v>
      </c>
      <c r="U13" s="85">
        <v>0</v>
      </c>
      <c r="V13" s="85">
        <v>-661649</v>
      </c>
      <c r="W13" s="85">
        <v>0</v>
      </c>
      <c r="X13" s="86">
        <f t="shared" si="5"/>
        <v>-977015</v>
      </c>
      <c r="Y13" s="85">
        <v>0</v>
      </c>
      <c r="Z13" s="86">
        <f t="shared" si="4"/>
        <v>-977015</v>
      </c>
    </row>
    <row r="14" spans="1:26" ht="40.5" customHeight="1" x14ac:dyDescent="0.2">
      <c r="A14" s="219" t="s">
        <v>389</v>
      </c>
      <c r="B14" s="219"/>
      <c r="C14" s="219"/>
      <c r="D14" s="219"/>
      <c r="E14" s="219"/>
      <c r="F14" s="21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19" t="s">
        <v>266</v>
      </c>
      <c r="B15" s="219"/>
      <c r="C15" s="219"/>
      <c r="D15" s="219"/>
      <c r="E15" s="219"/>
      <c r="F15" s="21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19" t="s">
        <v>267</v>
      </c>
      <c r="B16" s="219"/>
      <c r="C16" s="219"/>
      <c r="D16" s="219"/>
      <c r="E16" s="219"/>
      <c r="F16" s="21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19" t="s">
        <v>268</v>
      </c>
      <c r="B17" s="219"/>
      <c r="C17" s="219"/>
      <c r="D17" s="219"/>
      <c r="E17" s="219"/>
      <c r="F17" s="21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19" t="s">
        <v>269</v>
      </c>
      <c r="B18" s="219"/>
      <c r="C18" s="219"/>
      <c r="D18" s="219"/>
      <c r="E18" s="219"/>
      <c r="F18" s="21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19" t="s">
        <v>270</v>
      </c>
      <c r="B19" s="219"/>
      <c r="C19" s="219"/>
      <c r="D19" s="219"/>
      <c r="E19" s="219"/>
      <c r="F19" s="219"/>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19" t="s">
        <v>271</v>
      </c>
      <c r="B20" s="219"/>
      <c r="C20" s="219"/>
      <c r="D20" s="219"/>
      <c r="E20" s="219"/>
      <c r="F20" s="21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19" t="s">
        <v>390</v>
      </c>
      <c r="B21" s="219"/>
      <c r="C21" s="219"/>
      <c r="D21" s="219"/>
      <c r="E21" s="219"/>
      <c r="F21" s="21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19" t="s">
        <v>391</v>
      </c>
      <c r="B22" s="219"/>
      <c r="C22" s="219"/>
      <c r="D22" s="219"/>
      <c r="E22" s="219"/>
      <c r="F22" s="21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19" t="s">
        <v>392</v>
      </c>
      <c r="B23" s="219"/>
      <c r="C23" s="219"/>
      <c r="D23" s="219"/>
      <c r="E23" s="219"/>
      <c r="F23" s="21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19" t="s">
        <v>272</v>
      </c>
      <c r="B24" s="219"/>
      <c r="C24" s="219"/>
      <c r="D24" s="219"/>
      <c r="E24" s="219"/>
      <c r="F24" s="219"/>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19" t="s">
        <v>393</v>
      </c>
      <c r="B25" s="219"/>
      <c r="C25" s="219"/>
      <c r="D25" s="219"/>
      <c r="E25" s="219"/>
      <c r="F25" s="21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19" t="s">
        <v>395</v>
      </c>
      <c r="B26" s="219"/>
      <c r="C26" s="219"/>
      <c r="D26" s="219"/>
      <c r="E26" s="219"/>
      <c r="F26" s="219"/>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19" t="s">
        <v>394</v>
      </c>
      <c r="B27" s="219"/>
      <c r="C27" s="219"/>
      <c r="D27" s="219"/>
      <c r="E27" s="219"/>
      <c r="F27" s="219"/>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19" t="s">
        <v>396</v>
      </c>
      <c r="B28" s="219"/>
      <c r="C28" s="219"/>
      <c r="D28" s="219"/>
      <c r="E28" s="219"/>
      <c r="F28" s="219"/>
      <c r="G28" s="82">
        <v>22</v>
      </c>
      <c r="H28" s="85">
        <v>0</v>
      </c>
      <c r="I28" s="85">
        <v>0</v>
      </c>
      <c r="J28" s="85">
        <v>0</v>
      </c>
      <c r="K28" s="85">
        <v>0</v>
      </c>
      <c r="L28" s="85">
        <v>0</v>
      </c>
      <c r="M28" s="85">
        <v>0</v>
      </c>
      <c r="N28" s="85">
        <v>0</v>
      </c>
      <c r="O28" s="85">
        <v>0</v>
      </c>
      <c r="P28" s="85">
        <v>0</v>
      </c>
      <c r="Q28" s="85">
        <v>0</v>
      </c>
      <c r="R28" s="85">
        <v>0</v>
      </c>
      <c r="S28" s="85">
        <v>0</v>
      </c>
      <c r="T28" s="85">
        <v>0</v>
      </c>
      <c r="U28" s="85">
        <v>0</v>
      </c>
      <c r="V28" s="85">
        <v>4985294</v>
      </c>
      <c r="W28" s="85">
        <f>-V28</f>
        <v>-4985294</v>
      </c>
      <c r="X28" s="86">
        <f t="shared" si="5"/>
        <v>0</v>
      </c>
      <c r="Y28" s="85">
        <v>0</v>
      </c>
      <c r="Z28" s="86">
        <f t="shared" si="4"/>
        <v>0</v>
      </c>
    </row>
    <row r="29" spans="1:26" x14ac:dyDescent="0.2">
      <c r="A29" s="219" t="s">
        <v>397</v>
      </c>
      <c r="B29" s="219"/>
      <c r="C29" s="219"/>
      <c r="D29" s="219"/>
      <c r="E29" s="219"/>
      <c r="F29" s="21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0" t="s">
        <v>398</v>
      </c>
      <c r="B30" s="220"/>
      <c r="C30" s="220"/>
      <c r="D30" s="220"/>
      <c r="E30" s="220"/>
      <c r="F30" s="220"/>
      <c r="G30" s="83">
        <v>24</v>
      </c>
      <c r="H30" s="87">
        <f>SUM(H10:H29)</f>
        <v>14814630</v>
      </c>
      <c r="I30" s="87">
        <f t="shared" ref="I30:Z30" si="7">SUM(I10:I29)</f>
        <v>-33895</v>
      </c>
      <c r="J30" s="87">
        <f t="shared" si="7"/>
        <v>0</v>
      </c>
      <c r="K30" s="87">
        <f t="shared" si="7"/>
        <v>191958</v>
      </c>
      <c r="L30" s="87">
        <f t="shared" si="7"/>
        <v>483564</v>
      </c>
      <c r="M30" s="87">
        <f t="shared" si="7"/>
        <v>0</v>
      </c>
      <c r="N30" s="87">
        <f t="shared" si="7"/>
        <v>0</v>
      </c>
      <c r="O30" s="87">
        <f t="shared" si="7"/>
        <v>2191655.5</v>
      </c>
      <c r="P30" s="87">
        <f t="shared" si="7"/>
        <v>133711</v>
      </c>
      <c r="Q30" s="87">
        <f t="shared" si="7"/>
        <v>0</v>
      </c>
      <c r="R30" s="87">
        <f t="shared" si="7"/>
        <v>0</v>
      </c>
      <c r="S30" s="87">
        <f t="shared" si="7"/>
        <v>0</v>
      </c>
      <c r="T30" s="87">
        <f t="shared" si="7"/>
        <v>59963</v>
      </c>
      <c r="U30" s="87">
        <f t="shared" si="7"/>
        <v>0</v>
      </c>
      <c r="V30" s="87">
        <f t="shared" si="7"/>
        <v>-13941783</v>
      </c>
      <c r="W30" s="87">
        <f t="shared" si="7"/>
        <v>1186497</v>
      </c>
      <c r="X30" s="87">
        <f>SUM(X10:X29)</f>
        <v>4119172.5</v>
      </c>
      <c r="Y30" s="87">
        <f t="shared" si="7"/>
        <v>64083</v>
      </c>
      <c r="Z30" s="87">
        <f t="shared" si="7"/>
        <v>4183255.5</v>
      </c>
    </row>
    <row r="31" spans="1:26" x14ac:dyDescent="0.2">
      <c r="A31" s="221" t="s">
        <v>273</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
      <c r="A32" s="218" t="s">
        <v>274</v>
      </c>
      <c r="B32" s="218"/>
      <c r="C32" s="218"/>
      <c r="D32" s="218"/>
      <c r="E32" s="218"/>
      <c r="F32" s="21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-315366</v>
      </c>
      <c r="P32" s="87">
        <f t="shared" si="8"/>
        <v>0</v>
      </c>
      <c r="Q32" s="87">
        <f t="shared" si="8"/>
        <v>0</v>
      </c>
      <c r="R32" s="87">
        <f t="shared" si="8"/>
        <v>0</v>
      </c>
      <c r="S32" s="87">
        <f t="shared" si="8"/>
        <v>0</v>
      </c>
      <c r="T32" s="87">
        <f t="shared" si="8"/>
        <v>95133</v>
      </c>
      <c r="U32" s="87">
        <f t="shared" ref="U32" si="9">SUM(U12:U20)</f>
        <v>0</v>
      </c>
      <c r="V32" s="87">
        <f t="shared" si="8"/>
        <v>-661649</v>
      </c>
      <c r="W32" s="87">
        <f t="shared" si="8"/>
        <v>0</v>
      </c>
      <c r="X32" s="87">
        <f>SUM(X12:X20)</f>
        <v>-881882</v>
      </c>
      <c r="Y32" s="87">
        <f t="shared" si="8"/>
        <v>0</v>
      </c>
      <c r="Z32" s="87">
        <f t="shared" si="8"/>
        <v>-881882</v>
      </c>
    </row>
    <row r="33" spans="1:26" ht="31.5" customHeight="1" x14ac:dyDescent="0.2">
      <c r="A33" s="218" t="s">
        <v>399</v>
      </c>
      <c r="B33" s="218"/>
      <c r="C33" s="218"/>
      <c r="D33" s="218"/>
      <c r="E33" s="218"/>
      <c r="F33" s="21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-315366</v>
      </c>
      <c r="P33" s="87">
        <f t="shared" si="10"/>
        <v>0</v>
      </c>
      <c r="Q33" s="87">
        <f t="shared" si="10"/>
        <v>0</v>
      </c>
      <c r="R33" s="87">
        <f t="shared" si="10"/>
        <v>0</v>
      </c>
      <c r="S33" s="87">
        <f t="shared" si="10"/>
        <v>0</v>
      </c>
      <c r="T33" s="87">
        <f t="shared" si="10"/>
        <v>95133</v>
      </c>
      <c r="U33" s="87">
        <f t="shared" ref="U33" si="11">U11+U32</f>
        <v>0</v>
      </c>
      <c r="V33" s="87">
        <f t="shared" si="10"/>
        <v>-661649</v>
      </c>
      <c r="W33" s="87">
        <f t="shared" si="10"/>
        <v>1186497</v>
      </c>
      <c r="X33" s="87">
        <f>X11+X32</f>
        <v>304615</v>
      </c>
      <c r="Y33" s="87">
        <f t="shared" si="10"/>
        <v>1001</v>
      </c>
      <c r="Z33" s="87">
        <f t="shared" si="10"/>
        <v>305616</v>
      </c>
    </row>
    <row r="34" spans="1:26" ht="30.75" customHeight="1" x14ac:dyDescent="0.2">
      <c r="A34" s="218" t="s">
        <v>400</v>
      </c>
      <c r="B34" s="218"/>
      <c r="C34" s="218"/>
      <c r="D34" s="218"/>
      <c r="E34" s="218"/>
      <c r="F34" s="218"/>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4985294</v>
      </c>
      <c r="W34" s="87">
        <f t="shared" si="12"/>
        <v>-4985294</v>
      </c>
      <c r="X34" s="87">
        <f>SUM(X21:X29)</f>
        <v>0</v>
      </c>
      <c r="Y34" s="87">
        <f t="shared" si="12"/>
        <v>0</v>
      </c>
      <c r="Z34" s="87">
        <f t="shared" si="12"/>
        <v>0</v>
      </c>
    </row>
    <row r="35" spans="1:26" x14ac:dyDescent="0.2">
      <c r="A35" s="221"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24" t="s">
        <v>293</v>
      </c>
      <c r="B36" s="224"/>
      <c r="C36" s="224"/>
      <c r="D36" s="224"/>
      <c r="E36" s="224"/>
      <c r="F36" s="224"/>
      <c r="G36" s="82">
        <v>28</v>
      </c>
      <c r="H36" s="85">
        <f>H30</f>
        <v>14814630</v>
      </c>
      <c r="I36" s="85">
        <f t="shared" ref="I36:Y36" si="14">I30</f>
        <v>-33895</v>
      </c>
      <c r="J36" s="85">
        <f t="shared" si="14"/>
        <v>0</v>
      </c>
      <c r="K36" s="85">
        <f t="shared" si="14"/>
        <v>191958</v>
      </c>
      <c r="L36" s="85">
        <f t="shared" si="14"/>
        <v>483564</v>
      </c>
      <c r="M36" s="85">
        <f t="shared" si="14"/>
        <v>0</v>
      </c>
      <c r="N36" s="85">
        <f t="shared" si="14"/>
        <v>0</v>
      </c>
      <c r="O36" s="85">
        <f t="shared" si="14"/>
        <v>2191655.5</v>
      </c>
      <c r="P36" s="85">
        <f t="shared" si="14"/>
        <v>133711</v>
      </c>
      <c r="Q36" s="85">
        <f t="shared" si="14"/>
        <v>0</v>
      </c>
      <c r="R36" s="85">
        <f t="shared" si="14"/>
        <v>0</v>
      </c>
      <c r="S36" s="85">
        <f t="shared" si="14"/>
        <v>0</v>
      </c>
      <c r="T36" s="85">
        <f t="shared" si="14"/>
        <v>59963</v>
      </c>
      <c r="U36" s="85">
        <f t="shared" si="14"/>
        <v>0</v>
      </c>
      <c r="V36" s="85">
        <f t="shared" si="14"/>
        <v>-13941783</v>
      </c>
      <c r="W36" s="85">
        <f t="shared" si="14"/>
        <v>1186497</v>
      </c>
      <c r="X36" s="86">
        <f>H36+I36+J36+K36-L36+M36+N36+O36+P36+Q36+R36+V36+W36+S36+T36+U36</f>
        <v>4119172.5</v>
      </c>
      <c r="Y36" s="85">
        <f t="shared" si="14"/>
        <v>64083</v>
      </c>
      <c r="Z36" s="86">
        <f t="shared" ref="Z36:Z38" si="15">X36+Y36</f>
        <v>4183255.5</v>
      </c>
    </row>
    <row r="37" spans="1:26" x14ac:dyDescent="0.2">
      <c r="A37" s="219" t="s">
        <v>261</v>
      </c>
      <c r="B37" s="219"/>
      <c r="C37" s="219"/>
      <c r="D37" s="219"/>
      <c r="E37" s="219"/>
      <c r="F37" s="219"/>
      <c r="G37" s="82">
        <v>29</v>
      </c>
      <c r="H37" s="85">
        <v>0</v>
      </c>
      <c r="I37" s="85">
        <v>0</v>
      </c>
      <c r="J37" s="85">
        <v>0</v>
      </c>
      <c r="K37" s="85">
        <v>0</v>
      </c>
      <c r="L37" s="85">
        <v>0</v>
      </c>
      <c r="M37" s="85">
        <v>0</v>
      </c>
      <c r="N37" s="85">
        <v>0</v>
      </c>
      <c r="O37" s="85">
        <v>0.5</v>
      </c>
      <c r="P37" s="85">
        <v>-7.0000000000000007E-2</v>
      </c>
      <c r="Q37" s="85">
        <v>0</v>
      </c>
      <c r="R37" s="85">
        <v>0</v>
      </c>
      <c r="S37" s="85">
        <v>0</v>
      </c>
      <c r="T37" s="85">
        <v>0</v>
      </c>
      <c r="U37" s="85">
        <v>0</v>
      </c>
      <c r="V37" s="85">
        <v>0</v>
      </c>
      <c r="W37" s="85">
        <v>0</v>
      </c>
      <c r="X37" s="86">
        <f>H37+I37+J37+K37-L37+M37+N37+O37+P37+Q37+R37+V37+W37+S37+T37+U37</f>
        <v>0.43</v>
      </c>
      <c r="Y37" s="85">
        <v>0</v>
      </c>
      <c r="Z37" s="86">
        <f t="shared" si="15"/>
        <v>0.43</v>
      </c>
    </row>
    <row r="38" spans="1:26" x14ac:dyDescent="0.2">
      <c r="A38" s="219" t="s">
        <v>262</v>
      </c>
      <c r="B38" s="219"/>
      <c r="C38" s="219"/>
      <c r="D38" s="219"/>
      <c r="E38" s="219"/>
      <c r="F38" s="21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6">H38+I38+J38+K38-L38+M38+N38+O38+P38+Q38+R38+V38+W38+S38+T38+U38</f>
        <v>0</v>
      </c>
      <c r="Y38" s="85">
        <v>0</v>
      </c>
      <c r="Z38" s="86">
        <f t="shared" si="15"/>
        <v>0</v>
      </c>
    </row>
    <row r="39" spans="1:26" ht="25.5" customHeight="1" x14ac:dyDescent="0.2">
      <c r="A39" s="220" t="s">
        <v>401</v>
      </c>
      <c r="B39" s="220"/>
      <c r="C39" s="220"/>
      <c r="D39" s="220"/>
      <c r="E39" s="220"/>
      <c r="F39" s="220"/>
      <c r="G39" s="83">
        <v>31</v>
      </c>
      <c r="H39" s="87">
        <f>H36+H37+H38</f>
        <v>14814630</v>
      </c>
      <c r="I39" s="87">
        <f t="shared" ref="I39:V39" si="17">I36+I37+I38</f>
        <v>-33895</v>
      </c>
      <c r="J39" s="87">
        <f t="shared" si="17"/>
        <v>0</v>
      </c>
      <c r="K39" s="87">
        <f t="shared" si="17"/>
        <v>191958</v>
      </c>
      <c r="L39" s="87">
        <f t="shared" si="17"/>
        <v>483564</v>
      </c>
      <c r="M39" s="87">
        <f t="shared" si="17"/>
        <v>0</v>
      </c>
      <c r="N39" s="87">
        <f t="shared" si="17"/>
        <v>0</v>
      </c>
      <c r="O39" s="87">
        <f t="shared" si="17"/>
        <v>2191656</v>
      </c>
      <c r="P39" s="87">
        <f t="shared" si="17"/>
        <v>133710.93</v>
      </c>
      <c r="Q39" s="87">
        <f t="shared" si="17"/>
        <v>0</v>
      </c>
      <c r="R39" s="87">
        <f t="shared" si="17"/>
        <v>0</v>
      </c>
      <c r="S39" s="87">
        <f t="shared" si="17"/>
        <v>0</v>
      </c>
      <c r="T39" s="87">
        <f t="shared" si="17"/>
        <v>59963</v>
      </c>
      <c r="U39" s="87">
        <f t="shared" si="17"/>
        <v>0</v>
      </c>
      <c r="V39" s="87">
        <f t="shared" si="17"/>
        <v>-13941783</v>
      </c>
      <c r="W39" s="87">
        <f>W36+W37+W38</f>
        <v>1186497</v>
      </c>
      <c r="X39" s="87">
        <f>X36+X37+X38</f>
        <v>4119172.93</v>
      </c>
      <c r="Y39" s="87">
        <f>Y36+Y37+Y38</f>
        <v>64083</v>
      </c>
      <c r="Z39" s="87">
        <f>Z36+Z37+Z38</f>
        <v>4183255.93</v>
      </c>
    </row>
    <row r="40" spans="1:26" x14ac:dyDescent="0.2">
      <c r="A40" s="219" t="s">
        <v>263</v>
      </c>
      <c r="B40" s="219"/>
      <c r="C40" s="219"/>
      <c r="D40" s="219"/>
      <c r="E40" s="219"/>
      <c r="F40" s="21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953810</v>
      </c>
      <c r="X40" s="86">
        <f>H40+I40+J40+K40-L40+M40+N40+O40+P40+Q40+R40+V40+W40+S40+T40+U40</f>
        <v>953810</v>
      </c>
      <c r="Y40" s="85">
        <v>-1795</v>
      </c>
      <c r="Z40" s="86">
        <f t="shared" ref="Z40:Z58" si="18">X40+Y40</f>
        <v>952015</v>
      </c>
    </row>
    <row r="41" spans="1:26" x14ac:dyDescent="0.2">
      <c r="A41" s="219" t="s">
        <v>264</v>
      </c>
      <c r="B41" s="219"/>
      <c r="C41" s="219"/>
      <c r="D41" s="219"/>
      <c r="E41" s="219"/>
      <c r="F41" s="219"/>
      <c r="G41" s="82">
        <v>33</v>
      </c>
      <c r="H41" s="84">
        <v>0</v>
      </c>
      <c r="I41" s="84">
        <v>0</v>
      </c>
      <c r="J41" s="84">
        <v>0</v>
      </c>
      <c r="K41" s="84">
        <v>0</v>
      </c>
      <c r="L41" s="84">
        <v>0</v>
      </c>
      <c r="M41" s="84">
        <v>0</v>
      </c>
      <c r="N41" s="85">
        <v>0</v>
      </c>
      <c r="O41" s="84">
        <v>0</v>
      </c>
      <c r="P41" s="84">
        <v>0</v>
      </c>
      <c r="Q41" s="84">
        <v>0</v>
      </c>
      <c r="R41" s="84">
        <v>0</v>
      </c>
      <c r="S41" s="84">
        <v>0</v>
      </c>
      <c r="T41" s="85">
        <f>63428-59964+1.45</f>
        <v>3465.45</v>
      </c>
      <c r="U41" s="85">
        <v>0</v>
      </c>
      <c r="V41" s="84">
        <v>0</v>
      </c>
      <c r="W41" s="84">
        <v>0</v>
      </c>
      <c r="X41" s="86">
        <f t="shared" ref="X41:X58" si="19">H41+I41+J41+K41-L41+M41+N41+O41+P41+Q41+R41+V41+W41+S41+T41+U41</f>
        <v>3465.45</v>
      </c>
      <c r="Y41" s="85">
        <v>0</v>
      </c>
      <c r="Z41" s="86">
        <f t="shared" si="18"/>
        <v>3465.45</v>
      </c>
    </row>
    <row r="42" spans="1:26" ht="27" customHeight="1" x14ac:dyDescent="0.2">
      <c r="A42" s="219" t="s">
        <v>276</v>
      </c>
      <c r="B42" s="219"/>
      <c r="C42" s="219"/>
      <c r="D42" s="219"/>
      <c r="E42" s="219"/>
      <c r="F42" s="219"/>
      <c r="G42" s="82">
        <v>34</v>
      </c>
      <c r="H42" s="84">
        <v>0</v>
      </c>
      <c r="I42" s="84">
        <v>0</v>
      </c>
      <c r="J42" s="84">
        <v>0</v>
      </c>
      <c r="K42" s="84">
        <v>0</v>
      </c>
      <c r="L42" s="84">
        <v>0</v>
      </c>
      <c r="M42" s="84">
        <v>0</v>
      </c>
      <c r="N42" s="84">
        <v>0</v>
      </c>
      <c r="O42" s="85">
        <f>[1]Bilanca!I84-[1]Bilanca!H84</f>
        <v>-323739</v>
      </c>
      <c r="P42" s="84">
        <v>0</v>
      </c>
      <c r="Q42" s="84">
        <v>0</v>
      </c>
      <c r="R42" s="84">
        <v>0</v>
      </c>
      <c r="S42" s="84">
        <v>0</v>
      </c>
      <c r="T42" s="84">
        <v>0</v>
      </c>
      <c r="U42" s="85">
        <v>0</v>
      </c>
      <c r="V42" s="85">
        <f>-O42</f>
        <v>323739</v>
      </c>
      <c r="W42" s="85">
        <v>0</v>
      </c>
      <c r="X42" s="86">
        <f t="shared" si="19"/>
        <v>0</v>
      </c>
      <c r="Y42" s="85">
        <v>0</v>
      </c>
      <c r="Z42" s="86">
        <f t="shared" si="18"/>
        <v>0</v>
      </c>
    </row>
    <row r="43" spans="1:26" ht="37.5" customHeight="1" x14ac:dyDescent="0.2">
      <c r="A43" s="219" t="s">
        <v>389</v>
      </c>
      <c r="B43" s="219"/>
      <c r="C43" s="219"/>
      <c r="D43" s="219"/>
      <c r="E43" s="219"/>
      <c r="F43" s="21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9"/>
        <v>0</v>
      </c>
      <c r="Y43" s="85">
        <v>0</v>
      </c>
      <c r="Z43" s="86">
        <f t="shared" si="18"/>
        <v>0</v>
      </c>
    </row>
    <row r="44" spans="1:26" ht="21" customHeight="1" x14ac:dyDescent="0.2">
      <c r="A44" s="219" t="s">
        <v>266</v>
      </c>
      <c r="B44" s="219"/>
      <c r="C44" s="219"/>
      <c r="D44" s="219"/>
      <c r="E44" s="219"/>
      <c r="F44" s="21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9"/>
        <v>0</v>
      </c>
      <c r="Y44" s="85">
        <v>0</v>
      </c>
      <c r="Z44" s="86">
        <f t="shared" si="18"/>
        <v>0</v>
      </c>
    </row>
    <row r="45" spans="1:26" ht="29.25" customHeight="1" x14ac:dyDescent="0.2">
      <c r="A45" s="219" t="s">
        <v>267</v>
      </c>
      <c r="B45" s="219"/>
      <c r="C45" s="219"/>
      <c r="D45" s="219"/>
      <c r="E45" s="219"/>
      <c r="F45" s="21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9"/>
        <v>0</v>
      </c>
      <c r="Y45" s="85">
        <v>0</v>
      </c>
      <c r="Z45" s="86">
        <f t="shared" si="18"/>
        <v>0</v>
      </c>
    </row>
    <row r="46" spans="1:26" ht="21" customHeight="1" x14ac:dyDescent="0.2">
      <c r="A46" s="219" t="s">
        <v>277</v>
      </c>
      <c r="B46" s="219"/>
      <c r="C46" s="219"/>
      <c r="D46" s="219"/>
      <c r="E46" s="219"/>
      <c r="F46" s="21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9"/>
        <v>0</v>
      </c>
      <c r="Y46" s="85">
        <v>0</v>
      </c>
      <c r="Z46" s="86">
        <f t="shared" si="18"/>
        <v>0</v>
      </c>
    </row>
    <row r="47" spans="1:26" x14ac:dyDescent="0.2">
      <c r="A47" s="219" t="s">
        <v>269</v>
      </c>
      <c r="B47" s="219"/>
      <c r="C47" s="219"/>
      <c r="D47" s="219"/>
      <c r="E47" s="219"/>
      <c r="F47" s="21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9"/>
        <v>0</v>
      </c>
      <c r="Y47" s="85">
        <v>0</v>
      </c>
      <c r="Z47" s="86">
        <f t="shared" si="18"/>
        <v>0</v>
      </c>
    </row>
    <row r="48" spans="1:26" x14ac:dyDescent="0.2">
      <c r="A48" s="219" t="s">
        <v>270</v>
      </c>
      <c r="B48" s="219"/>
      <c r="C48" s="219"/>
      <c r="D48" s="219"/>
      <c r="E48" s="219"/>
      <c r="F48" s="219"/>
      <c r="G48" s="82">
        <v>40</v>
      </c>
      <c r="H48" s="85">
        <v>0</v>
      </c>
      <c r="I48" s="85">
        <v>0</v>
      </c>
      <c r="J48" s="85">
        <v>0</v>
      </c>
      <c r="K48" s="85">
        <v>0</v>
      </c>
      <c r="L48" s="85">
        <v>0</v>
      </c>
      <c r="M48" s="85">
        <v>0</v>
      </c>
      <c r="N48" s="85">
        <v>0</v>
      </c>
      <c r="O48" s="85">
        <v>0</v>
      </c>
      <c r="P48" s="85">
        <v>0</v>
      </c>
      <c r="Q48" s="85">
        <v>0</v>
      </c>
      <c r="R48" s="85">
        <v>0</v>
      </c>
      <c r="S48" s="85">
        <v>0</v>
      </c>
      <c r="T48" s="85">
        <v>0</v>
      </c>
      <c r="U48" s="85">
        <v>0</v>
      </c>
      <c r="V48" s="85">
        <f>-511328-2305+21653</f>
        <v>-491980</v>
      </c>
      <c r="W48" s="85">
        <v>0</v>
      </c>
      <c r="X48" s="86">
        <f t="shared" si="19"/>
        <v>-491980</v>
      </c>
      <c r="Y48" s="85">
        <v>0</v>
      </c>
      <c r="Z48" s="86">
        <f t="shared" si="18"/>
        <v>-491980</v>
      </c>
    </row>
    <row r="49" spans="1:26" x14ac:dyDescent="0.2">
      <c r="A49" s="219" t="s">
        <v>271</v>
      </c>
      <c r="B49" s="219"/>
      <c r="C49" s="219"/>
      <c r="D49" s="219"/>
      <c r="E49" s="219"/>
      <c r="F49" s="21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9"/>
        <v>0</v>
      </c>
      <c r="Y49" s="85">
        <v>0</v>
      </c>
      <c r="Z49" s="86">
        <f t="shared" si="18"/>
        <v>0</v>
      </c>
    </row>
    <row r="50" spans="1:26" ht="24" customHeight="1" x14ac:dyDescent="0.2">
      <c r="A50" s="219" t="s">
        <v>390</v>
      </c>
      <c r="B50" s="219"/>
      <c r="C50" s="219"/>
      <c r="D50" s="219"/>
      <c r="E50" s="219"/>
      <c r="F50" s="21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9"/>
        <v>0</v>
      </c>
      <c r="Y50" s="85">
        <v>0</v>
      </c>
      <c r="Z50" s="86">
        <f t="shared" si="18"/>
        <v>0</v>
      </c>
    </row>
    <row r="51" spans="1:26" ht="26.25" customHeight="1" x14ac:dyDescent="0.2">
      <c r="A51" s="219" t="s">
        <v>391</v>
      </c>
      <c r="B51" s="219"/>
      <c r="C51" s="219"/>
      <c r="D51" s="219"/>
      <c r="E51" s="219"/>
      <c r="F51" s="21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9"/>
        <v>0</v>
      </c>
      <c r="Y51" s="85">
        <v>0</v>
      </c>
      <c r="Z51" s="86">
        <f t="shared" si="18"/>
        <v>0</v>
      </c>
    </row>
    <row r="52" spans="1:26" ht="22.5" customHeight="1" x14ac:dyDescent="0.2">
      <c r="A52" s="219" t="s">
        <v>392</v>
      </c>
      <c r="B52" s="219"/>
      <c r="C52" s="219"/>
      <c r="D52" s="219"/>
      <c r="E52" s="219"/>
      <c r="F52" s="21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9"/>
        <v>0</v>
      </c>
      <c r="Y52" s="85">
        <v>0</v>
      </c>
      <c r="Z52" s="86">
        <f t="shared" si="18"/>
        <v>0</v>
      </c>
    </row>
    <row r="53" spans="1:26" x14ac:dyDescent="0.2">
      <c r="A53" s="219" t="s">
        <v>272</v>
      </c>
      <c r="B53" s="219"/>
      <c r="C53" s="219"/>
      <c r="D53" s="219"/>
      <c r="E53" s="219"/>
      <c r="F53" s="219"/>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9"/>
        <v>0</v>
      </c>
      <c r="Y53" s="85">
        <v>0</v>
      </c>
      <c r="Z53" s="86">
        <f t="shared" si="18"/>
        <v>0</v>
      </c>
    </row>
    <row r="54" spans="1:26" x14ac:dyDescent="0.2">
      <c r="A54" s="219" t="s">
        <v>393</v>
      </c>
      <c r="B54" s="219"/>
      <c r="C54" s="219"/>
      <c r="D54" s="219"/>
      <c r="E54" s="219"/>
      <c r="F54" s="219"/>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9"/>
        <v>0</v>
      </c>
      <c r="Y54" s="85">
        <v>0</v>
      </c>
      <c r="Z54" s="86">
        <f t="shared" si="18"/>
        <v>0</v>
      </c>
    </row>
    <row r="55" spans="1:26" x14ac:dyDescent="0.2">
      <c r="A55" s="219" t="s">
        <v>402</v>
      </c>
      <c r="B55" s="219"/>
      <c r="C55" s="219"/>
      <c r="D55" s="219"/>
      <c r="E55" s="219"/>
      <c r="F55" s="219"/>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9"/>
        <v>0</v>
      </c>
      <c r="Y55" s="85">
        <v>0</v>
      </c>
      <c r="Z55" s="86">
        <f t="shared" si="18"/>
        <v>0</v>
      </c>
    </row>
    <row r="56" spans="1:26" x14ac:dyDescent="0.2">
      <c r="A56" s="219" t="s">
        <v>394</v>
      </c>
      <c r="B56" s="219"/>
      <c r="C56" s="219"/>
      <c r="D56" s="219"/>
      <c r="E56" s="219"/>
      <c r="F56" s="219"/>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9"/>
        <v>0</v>
      </c>
      <c r="Y56" s="85">
        <v>0</v>
      </c>
      <c r="Z56" s="86">
        <f t="shared" si="18"/>
        <v>0</v>
      </c>
    </row>
    <row r="57" spans="1:26" x14ac:dyDescent="0.2">
      <c r="A57" s="219" t="s">
        <v>403</v>
      </c>
      <c r="B57" s="219"/>
      <c r="C57" s="219"/>
      <c r="D57" s="219"/>
      <c r="E57" s="219"/>
      <c r="F57" s="219"/>
      <c r="G57" s="82">
        <v>49</v>
      </c>
      <c r="H57" s="85">
        <v>0</v>
      </c>
      <c r="I57" s="85">
        <v>0</v>
      </c>
      <c r="J57" s="85">
        <v>0</v>
      </c>
      <c r="K57" s="85">
        <v>0</v>
      </c>
      <c r="L57" s="85">
        <v>0</v>
      </c>
      <c r="M57" s="85">
        <v>0</v>
      </c>
      <c r="N57" s="85">
        <v>0</v>
      </c>
      <c r="O57" s="85">
        <v>0</v>
      </c>
      <c r="P57" s="85">
        <v>0</v>
      </c>
      <c r="Q57" s="85">
        <v>0</v>
      </c>
      <c r="R57" s="85">
        <v>0</v>
      </c>
      <c r="S57" s="85">
        <v>0</v>
      </c>
      <c r="T57" s="85">
        <v>0</v>
      </c>
      <c r="U57" s="85">
        <v>0</v>
      </c>
      <c r="V57" s="85">
        <v>1186497</v>
      </c>
      <c r="W57" s="85">
        <f>-V57</f>
        <v>-1186497</v>
      </c>
      <c r="X57" s="86">
        <f t="shared" si="19"/>
        <v>0</v>
      </c>
      <c r="Y57" s="85">
        <v>0</v>
      </c>
      <c r="Z57" s="86">
        <f t="shared" si="18"/>
        <v>0</v>
      </c>
    </row>
    <row r="58" spans="1:26" x14ac:dyDescent="0.2">
      <c r="A58" s="219" t="s">
        <v>397</v>
      </c>
      <c r="B58" s="219"/>
      <c r="C58" s="219"/>
      <c r="D58" s="219"/>
      <c r="E58" s="219"/>
      <c r="F58" s="21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9"/>
        <v>0</v>
      </c>
      <c r="Y58" s="85">
        <v>0</v>
      </c>
      <c r="Z58" s="86">
        <f t="shared" si="18"/>
        <v>0</v>
      </c>
    </row>
    <row r="59" spans="1:26" ht="24" customHeight="1" x14ac:dyDescent="0.2">
      <c r="A59" s="220" t="s">
        <v>404</v>
      </c>
      <c r="B59" s="220"/>
      <c r="C59" s="220"/>
      <c r="D59" s="220"/>
      <c r="E59" s="220"/>
      <c r="F59" s="220"/>
      <c r="G59" s="83">
        <v>51</v>
      </c>
      <c r="H59" s="87">
        <f>SUM(H39:H58)</f>
        <v>14814630</v>
      </c>
      <c r="I59" s="87">
        <f t="shared" ref="I59:Z59" si="20">SUM(I39:I58)</f>
        <v>-33895</v>
      </c>
      <c r="J59" s="87">
        <f t="shared" si="20"/>
        <v>0</v>
      </c>
      <c r="K59" s="87">
        <f t="shared" si="20"/>
        <v>191958</v>
      </c>
      <c r="L59" s="87">
        <f t="shared" si="20"/>
        <v>483564</v>
      </c>
      <c r="M59" s="87">
        <f t="shared" si="20"/>
        <v>0</v>
      </c>
      <c r="N59" s="87">
        <f t="shared" si="20"/>
        <v>0</v>
      </c>
      <c r="O59" s="87">
        <f t="shared" si="20"/>
        <v>1867917</v>
      </c>
      <c r="P59" s="87">
        <f t="shared" si="20"/>
        <v>133710.93</v>
      </c>
      <c r="Q59" s="87">
        <f t="shared" si="20"/>
        <v>0</v>
      </c>
      <c r="R59" s="87">
        <f t="shared" si="20"/>
        <v>0</v>
      </c>
      <c r="S59" s="87">
        <f t="shared" si="20"/>
        <v>0</v>
      </c>
      <c r="T59" s="87">
        <f t="shared" si="20"/>
        <v>63428.45</v>
      </c>
      <c r="U59" s="87">
        <f t="shared" si="20"/>
        <v>0</v>
      </c>
      <c r="V59" s="87">
        <f t="shared" si="20"/>
        <v>-12923527</v>
      </c>
      <c r="W59" s="87">
        <f t="shared" si="20"/>
        <v>953810</v>
      </c>
      <c r="X59" s="87">
        <f>SUM(X39:X58)</f>
        <v>4584468.38</v>
      </c>
      <c r="Y59" s="87">
        <f t="shared" si="20"/>
        <v>62288</v>
      </c>
      <c r="Z59" s="87">
        <f t="shared" si="20"/>
        <v>4646756.38</v>
      </c>
    </row>
    <row r="60" spans="1:26" x14ac:dyDescent="0.2">
      <c r="A60" s="221" t="s">
        <v>273</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
      <c r="A61" s="218" t="s">
        <v>405</v>
      </c>
      <c r="B61" s="218"/>
      <c r="C61" s="218"/>
      <c r="D61" s="218"/>
      <c r="E61" s="218"/>
      <c r="F61" s="218"/>
      <c r="G61" s="83">
        <v>52</v>
      </c>
      <c r="H61" s="87">
        <f>SUM(H41:H49)</f>
        <v>0</v>
      </c>
      <c r="I61" s="87">
        <f t="shared" ref="I61:Z61" si="21">SUM(I41:I49)</f>
        <v>0</v>
      </c>
      <c r="J61" s="87">
        <f t="shared" si="21"/>
        <v>0</v>
      </c>
      <c r="K61" s="87">
        <f t="shared" si="21"/>
        <v>0</v>
      </c>
      <c r="L61" s="87">
        <f t="shared" si="21"/>
        <v>0</v>
      </c>
      <c r="M61" s="87">
        <f t="shared" si="21"/>
        <v>0</v>
      </c>
      <c r="N61" s="87">
        <f t="shared" si="21"/>
        <v>0</v>
      </c>
      <c r="O61" s="87">
        <f t="shared" si="21"/>
        <v>-323739</v>
      </c>
      <c r="P61" s="87">
        <f t="shared" si="21"/>
        <v>0</v>
      </c>
      <c r="Q61" s="87">
        <f t="shared" si="21"/>
        <v>0</v>
      </c>
      <c r="R61" s="87">
        <f t="shared" si="21"/>
        <v>0</v>
      </c>
      <c r="S61" s="87">
        <f t="shared" si="21"/>
        <v>0</v>
      </c>
      <c r="T61" s="87">
        <f t="shared" si="21"/>
        <v>3465.45</v>
      </c>
      <c r="U61" s="87">
        <f t="shared" ref="U61" si="22">SUM(U41:U49)</f>
        <v>0</v>
      </c>
      <c r="V61" s="87">
        <f t="shared" si="21"/>
        <v>-168241</v>
      </c>
      <c r="W61" s="87">
        <f t="shared" si="21"/>
        <v>0</v>
      </c>
      <c r="X61" s="87">
        <f>SUM(X41:X49)</f>
        <v>-488514.55</v>
      </c>
      <c r="Y61" s="87">
        <f t="shared" si="21"/>
        <v>0</v>
      </c>
      <c r="Z61" s="87">
        <f t="shared" si="21"/>
        <v>-488514.55</v>
      </c>
    </row>
    <row r="62" spans="1:26" ht="27.75" customHeight="1" x14ac:dyDescent="0.2">
      <c r="A62" s="218" t="s">
        <v>406</v>
      </c>
      <c r="B62" s="218"/>
      <c r="C62" s="218"/>
      <c r="D62" s="218"/>
      <c r="E62" s="218"/>
      <c r="F62" s="218"/>
      <c r="G62" s="83">
        <v>53</v>
      </c>
      <c r="H62" s="87">
        <f>H40+H61</f>
        <v>0</v>
      </c>
      <c r="I62" s="87">
        <f t="shared" ref="I62:Z62" si="23">I40+I61</f>
        <v>0</v>
      </c>
      <c r="J62" s="87">
        <f t="shared" si="23"/>
        <v>0</v>
      </c>
      <c r="K62" s="87">
        <f t="shared" si="23"/>
        <v>0</v>
      </c>
      <c r="L62" s="87">
        <f t="shared" si="23"/>
        <v>0</v>
      </c>
      <c r="M62" s="87">
        <f t="shared" si="23"/>
        <v>0</v>
      </c>
      <c r="N62" s="87">
        <f t="shared" si="23"/>
        <v>0</v>
      </c>
      <c r="O62" s="87">
        <f t="shared" si="23"/>
        <v>-323739</v>
      </c>
      <c r="P62" s="87">
        <f t="shared" si="23"/>
        <v>0</v>
      </c>
      <c r="Q62" s="87">
        <f t="shared" si="23"/>
        <v>0</v>
      </c>
      <c r="R62" s="87">
        <f t="shared" si="23"/>
        <v>0</v>
      </c>
      <c r="S62" s="87">
        <f t="shared" si="23"/>
        <v>0</v>
      </c>
      <c r="T62" s="87">
        <f t="shared" si="23"/>
        <v>3465.45</v>
      </c>
      <c r="U62" s="87">
        <f t="shared" ref="U62" si="24">U40+U61</f>
        <v>0</v>
      </c>
      <c r="V62" s="87">
        <f t="shared" si="23"/>
        <v>-168241</v>
      </c>
      <c r="W62" s="87">
        <f t="shared" si="23"/>
        <v>953810</v>
      </c>
      <c r="X62" s="87">
        <f>X40+X61</f>
        <v>465295.45</v>
      </c>
      <c r="Y62" s="87">
        <f t="shared" si="23"/>
        <v>-1795</v>
      </c>
      <c r="Z62" s="87">
        <f t="shared" si="23"/>
        <v>463500.45</v>
      </c>
    </row>
    <row r="63" spans="1:26" ht="29.25" customHeight="1" x14ac:dyDescent="0.2">
      <c r="A63" s="218" t="s">
        <v>407</v>
      </c>
      <c r="B63" s="218"/>
      <c r="C63" s="218"/>
      <c r="D63" s="218"/>
      <c r="E63" s="218"/>
      <c r="F63" s="218"/>
      <c r="G63" s="83">
        <v>54</v>
      </c>
      <c r="H63" s="87">
        <f>SUM(H50:H58)</f>
        <v>0</v>
      </c>
      <c r="I63" s="87">
        <f t="shared" ref="I63:Z63" si="25">SUM(I50:I58)</f>
        <v>0</v>
      </c>
      <c r="J63" s="87">
        <f t="shared" si="25"/>
        <v>0</v>
      </c>
      <c r="K63" s="87">
        <f t="shared" si="25"/>
        <v>0</v>
      </c>
      <c r="L63" s="87">
        <f t="shared" si="25"/>
        <v>0</v>
      </c>
      <c r="M63" s="87">
        <f t="shared" si="25"/>
        <v>0</v>
      </c>
      <c r="N63" s="87">
        <f t="shared" si="25"/>
        <v>0</v>
      </c>
      <c r="O63" s="87">
        <f t="shared" si="25"/>
        <v>0</v>
      </c>
      <c r="P63" s="87">
        <f t="shared" si="25"/>
        <v>0</v>
      </c>
      <c r="Q63" s="87">
        <f t="shared" si="25"/>
        <v>0</v>
      </c>
      <c r="R63" s="87">
        <f t="shared" si="25"/>
        <v>0</v>
      </c>
      <c r="S63" s="87">
        <f t="shared" si="25"/>
        <v>0</v>
      </c>
      <c r="T63" s="87">
        <f t="shared" si="25"/>
        <v>0</v>
      </c>
      <c r="U63" s="87">
        <f t="shared" ref="U63" si="26">SUM(U50:U58)</f>
        <v>0</v>
      </c>
      <c r="V63" s="87">
        <f t="shared" si="25"/>
        <v>1186497</v>
      </c>
      <c r="W63" s="87">
        <f t="shared" si="25"/>
        <v>-1186497</v>
      </c>
      <c r="X63" s="87">
        <f>SUM(X50:X58)</f>
        <v>0</v>
      </c>
      <c r="Y63" s="87">
        <f t="shared" si="25"/>
        <v>0</v>
      </c>
      <c r="Z63" s="87">
        <f t="shared" si="25"/>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4" t="s">
        <v>466</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2018-04-25T06:49:36Z</cp:lastPrinted>
  <dcterms:created xsi:type="dcterms:W3CDTF">2008-10-17T11:51:54Z</dcterms:created>
  <dcterms:modified xsi:type="dcterms:W3CDTF">2026-04-30T15:34:33Z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